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nal\teaching\Q4_elective\Q4_2020\Q4_WCD\WP\"/>
    </mc:Choice>
  </mc:AlternateContent>
  <bookViews>
    <workbookView xWindow="0" yWindow="0" windowWidth="21252" windowHeight="8292"/>
  </bookViews>
  <sheets>
    <sheet name="GBWP - NBWP-dekad" sheetId="2" r:id="rId1"/>
    <sheet name="GBWP - NBWP-year" sheetId="1" r:id="rId2"/>
  </sheets>
  <definedNames>
    <definedName name="_xlnm.Print_Area" localSheetId="1">'GBWP - NBWP-year'!$A$2:$S$51</definedName>
  </definedNames>
  <calcPr calcId="162913"/>
</workbook>
</file>

<file path=xl/calcChain.xml><?xml version="1.0" encoding="utf-8"?>
<calcChain xmlns="http://schemas.openxmlformats.org/spreadsheetml/2006/main">
  <c r="F44" i="1" l="1"/>
  <c r="B34" i="2" l="1"/>
  <c r="B33" i="2"/>
  <c r="B38" i="2"/>
  <c r="B8" i="2"/>
  <c r="B9" i="2" s="1"/>
  <c r="B22" i="2"/>
  <c r="B24" i="2" s="1"/>
  <c r="B28" i="2" s="1"/>
  <c r="B19" i="2"/>
  <c r="B16" i="2"/>
  <c r="B21" i="2"/>
  <c r="B18" i="2"/>
  <c r="B15" i="2"/>
  <c r="B25" i="2" l="1"/>
  <c r="B29" i="2" s="1"/>
  <c r="B10" i="2"/>
  <c r="B11" i="2" s="1"/>
  <c r="E4" i="1"/>
  <c r="B39" i="2" l="1"/>
  <c r="S40" i="1"/>
  <c r="R40" i="1"/>
  <c r="F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I40" i="1" l="1"/>
  <c r="M4" i="1" l="1"/>
  <c r="O4" i="1" s="1"/>
  <c r="O2" i="1"/>
  <c r="N2" i="1"/>
  <c r="M5" i="1"/>
  <c r="O5" i="1" s="1"/>
  <c r="M6" i="1"/>
  <c r="O6" i="1" s="1"/>
  <c r="M7" i="1"/>
  <c r="O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O39" i="1" s="1"/>
  <c r="K5" i="1"/>
  <c r="L5" i="1" s="1"/>
  <c r="N5" i="1" s="1"/>
  <c r="K6" i="1"/>
  <c r="L6" i="1" s="1"/>
  <c r="N6" i="1" s="1"/>
  <c r="K7" i="1"/>
  <c r="L7" i="1" s="1"/>
  <c r="N7" i="1" s="1"/>
  <c r="K8" i="1"/>
  <c r="L8" i="1" s="1"/>
  <c r="N8" i="1" s="1"/>
  <c r="K9" i="1"/>
  <c r="L9" i="1" s="1"/>
  <c r="N9" i="1" s="1"/>
  <c r="K10" i="1"/>
  <c r="L10" i="1" s="1"/>
  <c r="N10" i="1" s="1"/>
  <c r="K11" i="1"/>
  <c r="L11" i="1" s="1"/>
  <c r="N11" i="1" s="1"/>
  <c r="K12" i="1"/>
  <c r="L12" i="1" s="1"/>
  <c r="N12" i="1" s="1"/>
  <c r="K13" i="1"/>
  <c r="L13" i="1" s="1"/>
  <c r="N13" i="1" s="1"/>
  <c r="K14" i="1"/>
  <c r="L14" i="1" s="1"/>
  <c r="N14" i="1" s="1"/>
  <c r="K15" i="1"/>
  <c r="L15" i="1" s="1"/>
  <c r="N15" i="1" s="1"/>
  <c r="K16" i="1"/>
  <c r="L16" i="1" s="1"/>
  <c r="N16" i="1" s="1"/>
  <c r="K17" i="1"/>
  <c r="L17" i="1" s="1"/>
  <c r="N17" i="1" s="1"/>
  <c r="K18" i="1"/>
  <c r="L18" i="1" s="1"/>
  <c r="N18" i="1" s="1"/>
  <c r="K19" i="1"/>
  <c r="L19" i="1" s="1"/>
  <c r="N19" i="1" s="1"/>
  <c r="K20" i="1"/>
  <c r="L20" i="1" s="1"/>
  <c r="N20" i="1" s="1"/>
  <c r="K21" i="1"/>
  <c r="L21" i="1" s="1"/>
  <c r="N21" i="1" s="1"/>
  <c r="K22" i="1"/>
  <c r="L22" i="1" s="1"/>
  <c r="N22" i="1" s="1"/>
  <c r="K23" i="1"/>
  <c r="L23" i="1" s="1"/>
  <c r="N23" i="1" s="1"/>
  <c r="K24" i="1"/>
  <c r="L24" i="1" s="1"/>
  <c r="N24" i="1" s="1"/>
  <c r="K25" i="1"/>
  <c r="L25" i="1" s="1"/>
  <c r="N25" i="1" s="1"/>
  <c r="K26" i="1"/>
  <c r="L26" i="1" s="1"/>
  <c r="N26" i="1" s="1"/>
  <c r="K27" i="1"/>
  <c r="L27" i="1" s="1"/>
  <c r="N27" i="1" s="1"/>
  <c r="K28" i="1"/>
  <c r="L28" i="1" s="1"/>
  <c r="N28" i="1" s="1"/>
  <c r="K29" i="1"/>
  <c r="L29" i="1" s="1"/>
  <c r="N29" i="1" s="1"/>
  <c r="K30" i="1"/>
  <c r="L30" i="1" s="1"/>
  <c r="N30" i="1" s="1"/>
  <c r="K31" i="1"/>
  <c r="L31" i="1" s="1"/>
  <c r="N31" i="1" s="1"/>
  <c r="K32" i="1"/>
  <c r="L32" i="1" s="1"/>
  <c r="N32" i="1" s="1"/>
  <c r="K33" i="1"/>
  <c r="L33" i="1" s="1"/>
  <c r="N33" i="1" s="1"/>
  <c r="K34" i="1"/>
  <c r="L34" i="1" s="1"/>
  <c r="N34" i="1" s="1"/>
  <c r="K35" i="1"/>
  <c r="L35" i="1" s="1"/>
  <c r="N35" i="1" s="1"/>
  <c r="K36" i="1"/>
  <c r="L36" i="1" s="1"/>
  <c r="N36" i="1" s="1"/>
  <c r="K37" i="1"/>
  <c r="L37" i="1" s="1"/>
  <c r="N37" i="1" s="1"/>
  <c r="K38" i="1"/>
  <c r="L38" i="1" s="1"/>
  <c r="N38" i="1" s="1"/>
  <c r="K39" i="1"/>
  <c r="L39" i="1" s="1"/>
  <c r="N39" i="1" s="1"/>
  <c r="K4" i="1"/>
  <c r="L4" i="1" s="1"/>
  <c r="C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F26" i="1" s="1"/>
  <c r="G26" i="1" s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G4" i="1"/>
  <c r="F24" i="1" l="1"/>
  <c r="G24" i="1" s="1"/>
  <c r="F39" i="1"/>
  <c r="G39" i="1" s="1"/>
  <c r="F31" i="1"/>
  <c r="G31" i="1" s="1"/>
  <c r="F23" i="1"/>
  <c r="G23" i="1" s="1"/>
  <c r="F15" i="1"/>
  <c r="G15" i="1" s="1"/>
  <c r="F7" i="1"/>
  <c r="G7" i="1" s="1"/>
  <c r="F17" i="1"/>
  <c r="G17" i="1" s="1"/>
  <c r="F38" i="1"/>
  <c r="G38" i="1" s="1"/>
  <c r="F22" i="1"/>
  <c r="G22" i="1" s="1"/>
  <c r="F14" i="1"/>
  <c r="G14" i="1" s="1"/>
  <c r="F6" i="1"/>
  <c r="G6" i="1" s="1"/>
  <c r="F33" i="1"/>
  <c r="G33" i="1" s="1"/>
  <c r="F9" i="1"/>
  <c r="G9" i="1" s="1"/>
  <c r="F32" i="1"/>
  <c r="G32" i="1" s="1"/>
  <c r="F30" i="1"/>
  <c r="G30" i="1" s="1"/>
  <c r="F37" i="1"/>
  <c r="G37" i="1" s="1"/>
  <c r="F29" i="1"/>
  <c r="G29" i="1" s="1"/>
  <c r="F21" i="1"/>
  <c r="G21" i="1" s="1"/>
  <c r="F13" i="1"/>
  <c r="G13" i="1" s="1"/>
  <c r="F5" i="1"/>
  <c r="G5" i="1" s="1"/>
  <c r="F25" i="1"/>
  <c r="G25" i="1" s="1"/>
  <c r="F16" i="1"/>
  <c r="G16" i="1" s="1"/>
  <c r="F8" i="1"/>
  <c r="G8" i="1" s="1"/>
  <c r="F36" i="1"/>
  <c r="G36" i="1" s="1"/>
  <c r="F28" i="1"/>
  <c r="G28" i="1" s="1"/>
  <c r="F20" i="1"/>
  <c r="G20" i="1" s="1"/>
  <c r="F12" i="1"/>
  <c r="G12" i="1" s="1"/>
  <c r="F19" i="1"/>
  <c r="G19" i="1" s="1"/>
  <c r="F11" i="1"/>
  <c r="G11" i="1" s="1"/>
  <c r="F35" i="1"/>
  <c r="G35" i="1" s="1"/>
  <c r="F27" i="1"/>
  <c r="G27" i="1" s="1"/>
  <c r="F34" i="1"/>
  <c r="G34" i="1" s="1"/>
  <c r="F18" i="1"/>
  <c r="G18" i="1" s="1"/>
  <c r="F10" i="1"/>
  <c r="G10" i="1" s="1"/>
  <c r="Q4" i="1"/>
  <c r="Q26" i="1"/>
  <c r="L40" i="1"/>
  <c r="O40" i="1"/>
  <c r="M40" i="1"/>
  <c r="N4" i="1"/>
  <c r="N40" i="1" s="1"/>
  <c r="P26" i="1"/>
  <c r="Q21" i="1" l="1"/>
  <c r="P21" i="1"/>
  <c r="P18" i="1"/>
  <c r="Q18" i="1"/>
  <c r="P22" i="1"/>
  <c r="Q22" i="1"/>
  <c r="Q34" i="1"/>
  <c r="P34" i="1"/>
  <c r="Q8" i="1"/>
  <c r="P8" i="1"/>
  <c r="Q20" i="1"/>
  <c r="P20" i="1"/>
  <c r="Q39" i="1"/>
  <c r="P39" i="1"/>
  <c r="Q28" i="1"/>
  <c r="P28" i="1"/>
  <c r="Q24" i="1"/>
  <c r="P24" i="1"/>
  <c r="Q37" i="1"/>
  <c r="P37" i="1"/>
  <c r="Q38" i="1"/>
  <c r="P38" i="1"/>
  <c r="Q30" i="1"/>
  <c r="P30" i="1"/>
  <c r="Q35" i="1"/>
  <c r="P35" i="1"/>
  <c r="Q32" i="1"/>
  <c r="P32" i="1"/>
  <c r="Q11" i="1"/>
  <c r="P11" i="1"/>
  <c r="P9" i="1"/>
  <c r="Q9" i="1"/>
  <c r="P5" i="1"/>
  <c r="G40" i="1"/>
  <c r="Q5" i="1"/>
  <c r="Q23" i="1"/>
  <c r="P23" i="1"/>
  <c r="Q10" i="1"/>
  <c r="P10" i="1"/>
  <c r="Q14" i="1"/>
  <c r="P14" i="1"/>
  <c r="P29" i="1"/>
  <c r="Q29" i="1"/>
  <c r="Q36" i="1"/>
  <c r="P36" i="1"/>
  <c r="P27" i="1"/>
  <c r="Q27" i="1"/>
  <c r="P17" i="1"/>
  <c r="Q17" i="1"/>
  <c r="Q16" i="1"/>
  <c r="P16" i="1"/>
  <c r="P7" i="1"/>
  <c r="Q7" i="1"/>
  <c r="P25" i="1"/>
  <c r="Q25" i="1"/>
  <c r="Q15" i="1"/>
  <c r="P15" i="1"/>
  <c r="P19" i="1"/>
  <c r="Q19" i="1"/>
  <c r="P33" i="1"/>
  <c r="Q33" i="1"/>
  <c r="Q12" i="1"/>
  <c r="P12" i="1"/>
  <c r="P13" i="1"/>
  <c r="Q13" i="1"/>
  <c r="Q6" i="1"/>
  <c r="P6" i="1"/>
  <c r="P31" i="1"/>
  <c r="Q31" i="1"/>
  <c r="F40" i="1"/>
  <c r="F45" i="1" s="1"/>
  <c r="P4" i="1"/>
  <c r="P40" i="1" l="1"/>
  <c r="G45" i="1"/>
  <c r="G44" i="1"/>
  <c r="Q40" i="1"/>
</calcChain>
</file>

<file path=xl/sharedStrings.xml><?xml version="1.0" encoding="utf-8"?>
<sst xmlns="http://schemas.openxmlformats.org/spreadsheetml/2006/main" count="92" uniqueCount="72">
  <si>
    <t>Category</t>
  </si>
  <si>
    <t>AGBP</t>
  </si>
  <si>
    <t>ratio=0.65</t>
  </si>
  <si>
    <t>T_Dek</t>
  </si>
  <si>
    <t>m3/ha</t>
  </si>
  <si>
    <t>GBWP</t>
  </si>
  <si>
    <t>kg/m3</t>
  </si>
  <si>
    <t>mm/day</t>
  </si>
  <si>
    <t>mm/dek</t>
  </si>
  <si>
    <t>use TBP</t>
  </si>
  <si>
    <t>use AGBP</t>
  </si>
  <si>
    <t>dekad</t>
  </si>
  <si>
    <t>TBP-day</t>
  </si>
  <si>
    <t>TBP-dek</t>
  </si>
  <si>
    <t>days/</t>
  </si>
  <si>
    <t>I</t>
  </si>
  <si>
    <t>E</t>
  </si>
  <si>
    <t>T</t>
  </si>
  <si>
    <t>NBWP</t>
  </si>
  <si>
    <t>number</t>
  </si>
  <si>
    <t>NBWP_dek</t>
  </si>
  <si>
    <t>GBWP_dek</t>
  </si>
  <si>
    <t>Chirps-P</t>
  </si>
  <si>
    <t>SMC</t>
  </si>
  <si>
    <t xml:space="preserve">dekad number </t>
  </si>
  <si>
    <t>Actual dekad</t>
  </si>
  <si>
    <t>Number days</t>
  </si>
  <si>
    <t>NPP-calculation</t>
  </si>
  <si>
    <t>convert to dekad period, here 10 days, unit is kgDM/ha/10days</t>
  </si>
  <si>
    <t>NPP input (avg-day)</t>
  </si>
  <si>
    <t>Interception mm/day</t>
  </si>
  <si>
    <t>Evaporation mm/day</t>
  </si>
  <si>
    <t>Transpiration mm/day</t>
  </si>
  <si>
    <t>Interception mm/dekad</t>
  </si>
  <si>
    <t>Evaporation mm/dekad</t>
  </si>
  <si>
    <t>Transpiration mm/dekad</t>
  </si>
  <si>
    <t>raw data to be multiplied by 0.1, unit is mm/day</t>
  </si>
  <si>
    <t>scaled data, was multiplied by scaling factor</t>
  </si>
  <si>
    <t>obtain volume per dekade</t>
  </si>
  <si>
    <t>Total of: Interception mm/dek+Evaporation mm/dek + Transpiration mm/dek, unit is mm/dekade</t>
  </si>
  <si>
    <t>Total Transpiration for dekade, unit is mm/dekade</t>
  </si>
  <si>
    <t>Conversion mm/day to m3/ha</t>
  </si>
  <si>
    <t>T-dekade (mm/dekade)</t>
  </si>
  <si>
    <t>Interception input (avg-day)</t>
  </si>
  <si>
    <t>Evaporation input (avg-day)</t>
  </si>
  <si>
    <t>Transpiration input (avg-day)</t>
  </si>
  <si>
    <t>Water Productivity for:</t>
  </si>
  <si>
    <t>Apply conversion factor to convert from mm/dekade to m3/ha (conversion factor =10)</t>
  </si>
  <si>
    <t>Gross Biomass WP</t>
  </si>
  <si>
    <t>Net Biomass WP</t>
  </si>
  <si>
    <t>Above Ground Biomass Production-day</t>
  </si>
  <si>
    <t>Above Ground Biomass Production-dekade</t>
  </si>
  <si>
    <t>Total Biomass Production-day</t>
  </si>
  <si>
    <t>Total Biomass Production-dekade</t>
  </si>
  <si>
    <t>AGBP using a root / shoot factor of 0.65, unit is kgDM/ha/10days</t>
  </si>
  <si>
    <t>AGBP for the dekade period, unit is kgDM/ha/10days</t>
  </si>
  <si>
    <t>conversion coefficient of 22.222 to convert from gC/m2/day to kgDM/ha and product scaling of 0.001, unit is kgDM/ha/day</t>
  </si>
  <si>
    <t>Calculation procedure for single pixel -for a single time step</t>
  </si>
  <si>
    <t>Calculation procedure single pixle for full year -dekad time step</t>
  </si>
  <si>
    <t>Total Biomass Productivity</t>
  </si>
  <si>
    <t>Above Ground Biomass Productivity</t>
  </si>
  <si>
    <t>TBP/T, unit is kg/m3</t>
  </si>
  <si>
    <t>AGBP/T, unit is kg/m3</t>
  </si>
  <si>
    <t>NPP</t>
  </si>
  <si>
    <t>Annual</t>
  </si>
  <si>
    <t>raw data to be multiplied by 0.001, unit is gC/m2</t>
  </si>
  <si>
    <t xml:space="preserve">ETI Calculation </t>
  </si>
  <si>
    <t>ETI dekad (mm/dekade)</t>
  </si>
  <si>
    <t>TBP/ETI, unit is kg/m3</t>
  </si>
  <si>
    <t>AGBP/ETI, unit is kg/m3</t>
  </si>
  <si>
    <t>ETI_day</t>
  </si>
  <si>
    <t>ETI_Dek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</si>
</sst>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33" borderId="0" xfId="0" applyFill="1"/>
    <xf numFmtId="164" fontId="0" fillId="0" borderId="0" xfId="0" applyNumberFormat="1"/>
    <xf numFmtId="2" fontId="0" fillId="0" borderId="0" xfId="0" applyNumberFormat="1"/>
    <xf numFmtId="165" fontId="0" fillId="33" borderId="0" xfId="0" applyNumberFormat="1" applyFill="1"/>
    <xf numFmtId="0" fontId="0" fillId="0" borderId="0" xfId="0" applyFill="1"/>
    <xf numFmtId="166" fontId="0" fillId="0" borderId="0" xfId="0" applyNumberFormat="1" applyFill="1"/>
    <xf numFmtId="0" fontId="0" fillId="34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Gross - Net Biomass Production, sample location south of lake Naivasha-Kenya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'GBWP - NBWP-year'!$R$2</c:f>
              <c:strCache>
                <c:ptCount val="1"/>
                <c:pt idx="0">
                  <c:v>Chirps-P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'GBWP - NBWP-year'!$B$4:$B$39</c:f>
              <c:numCache>
                <c:formatCode>m/d/yyyy</c:formatCode>
                <c:ptCount val="36"/>
                <c:pt idx="0">
                  <c:v>43110</c:v>
                </c:pt>
                <c:pt idx="1">
                  <c:v>43120</c:v>
                </c:pt>
                <c:pt idx="2">
                  <c:v>43131</c:v>
                </c:pt>
                <c:pt idx="3">
                  <c:v>43141</c:v>
                </c:pt>
                <c:pt idx="4">
                  <c:v>43151</c:v>
                </c:pt>
                <c:pt idx="5">
                  <c:v>43159</c:v>
                </c:pt>
                <c:pt idx="6">
                  <c:v>43169</c:v>
                </c:pt>
                <c:pt idx="7">
                  <c:v>43179</c:v>
                </c:pt>
                <c:pt idx="8">
                  <c:v>43190</c:v>
                </c:pt>
                <c:pt idx="9">
                  <c:v>43200</c:v>
                </c:pt>
                <c:pt idx="10">
                  <c:v>43210</c:v>
                </c:pt>
                <c:pt idx="11">
                  <c:v>43220</c:v>
                </c:pt>
                <c:pt idx="12">
                  <c:v>43230</c:v>
                </c:pt>
                <c:pt idx="13">
                  <c:v>43240</c:v>
                </c:pt>
                <c:pt idx="14">
                  <c:v>43251</c:v>
                </c:pt>
                <c:pt idx="15">
                  <c:v>43261</c:v>
                </c:pt>
                <c:pt idx="16">
                  <c:v>43271</c:v>
                </c:pt>
                <c:pt idx="17">
                  <c:v>43281</c:v>
                </c:pt>
                <c:pt idx="18">
                  <c:v>43291</c:v>
                </c:pt>
                <c:pt idx="19">
                  <c:v>43301</c:v>
                </c:pt>
                <c:pt idx="20">
                  <c:v>43312</c:v>
                </c:pt>
                <c:pt idx="21">
                  <c:v>43322</c:v>
                </c:pt>
                <c:pt idx="22">
                  <c:v>43332</c:v>
                </c:pt>
                <c:pt idx="23">
                  <c:v>43343</c:v>
                </c:pt>
                <c:pt idx="24">
                  <c:v>43353</c:v>
                </c:pt>
                <c:pt idx="25">
                  <c:v>43363</c:v>
                </c:pt>
                <c:pt idx="26">
                  <c:v>43373</c:v>
                </c:pt>
                <c:pt idx="27">
                  <c:v>43383</c:v>
                </c:pt>
                <c:pt idx="28">
                  <c:v>43393</c:v>
                </c:pt>
                <c:pt idx="29">
                  <c:v>43404</c:v>
                </c:pt>
                <c:pt idx="30">
                  <c:v>43414</c:v>
                </c:pt>
                <c:pt idx="31">
                  <c:v>43424</c:v>
                </c:pt>
                <c:pt idx="32">
                  <c:v>43434</c:v>
                </c:pt>
                <c:pt idx="33">
                  <c:v>43444</c:v>
                </c:pt>
                <c:pt idx="34">
                  <c:v>43454</c:v>
                </c:pt>
                <c:pt idx="35">
                  <c:v>43465</c:v>
                </c:pt>
              </c:numCache>
            </c:numRef>
          </c:cat>
          <c:val>
            <c:numRef>
              <c:f>'GBWP - NBWP-year'!$R$4:$R$39</c:f>
              <c:numCache>
                <c:formatCode>General</c:formatCode>
                <c:ptCount val="36"/>
                <c:pt idx="0">
                  <c:v>19</c:v>
                </c:pt>
                <c:pt idx="1">
                  <c:v>15</c:v>
                </c:pt>
                <c:pt idx="2">
                  <c:v>21</c:v>
                </c:pt>
                <c:pt idx="3">
                  <c:v>14</c:v>
                </c:pt>
                <c:pt idx="4">
                  <c:v>12</c:v>
                </c:pt>
                <c:pt idx="5">
                  <c:v>9</c:v>
                </c:pt>
                <c:pt idx="6">
                  <c:v>114</c:v>
                </c:pt>
                <c:pt idx="7">
                  <c:v>119</c:v>
                </c:pt>
                <c:pt idx="8">
                  <c:v>16</c:v>
                </c:pt>
                <c:pt idx="9">
                  <c:v>70</c:v>
                </c:pt>
                <c:pt idx="10">
                  <c:v>124</c:v>
                </c:pt>
                <c:pt idx="11">
                  <c:v>139</c:v>
                </c:pt>
                <c:pt idx="12">
                  <c:v>70</c:v>
                </c:pt>
                <c:pt idx="13">
                  <c:v>167</c:v>
                </c:pt>
                <c:pt idx="14">
                  <c:v>39</c:v>
                </c:pt>
                <c:pt idx="15">
                  <c:v>51</c:v>
                </c:pt>
                <c:pt idx="16">
                  <c:v>27</c:v>
                </c:pt>
                <c:pt idx="17">
                  <c:v>14</c:v>
                </c:pt>
                <c:pt idx="18">
                  <c:v>8</c:v>
                </c:pt>
                <c:pt idx="19">
                  <c:v>6</c:v>
                </c:pt>
                <c:pt idx="20">
                  <c:v>12</c:v>
                </c:pt>
                <c:pt idx="21">
                  <c:v>4</c:v>
                </c:pt>
                <c:pt idx="22">
                  <c:v>4</c:v>
                </c:pt>
                <c:pt idx="23">
                  <c:v>35</c:v>
                </c:pt>
                <c:pt idx="24">
                  <c:v>10</c:v>
                </c:pt>
                <c:pt idx="25">
                  <c:v>8</c:v>
                </c:pt>
                <c:pt idx="26">
                  <c:v>13</c:v>
                </c:pt>
                <c:pt idx="27">
                  <c:v>16</c:v>
                </c:pt>
                <c:pt idx="28">
                  <c:v>9</c:v>
                </c:pt>
                <c:pt idx="29">
                  <c:v>23</c:v>
                </c:pt>
                <c:pt idx="30">
                  <c:v>21</c:v>
                </c:pt>
                <c:pt idx="31">
                  <c:v>21</c:v>
                </c:pt>
                <c:pt idx="32">
                  <c:v>24</c:v>
                </c:pt>
                <c:pt idx="33">
                  <c:v>38</c:v>
                </c:pt>
                <c:pt idx="34">
                  <c:v>69</c:v>
                </c:pt>
                <c:pt idx="3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6-4D63-92DD-3BF7EB43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458455816"/>
        <c:axId val="458462376"/>
      </c:barChart>
      <c:lineChart>
        <c:grouping val="stacked"/>
        <c:varyColors val="0"/>
        <c:ser>
          <c:idx val="0"/>
          <c:order val="0"/>
          <c:tx>
            <c:strRef>
              <c:f>'GBWP - NBWP-year'!$P$2</c:f>
              <c:strCache>
                <c:ptCount val="1"/>
                <c:pt idx="0">
                  <c:v>GBWP_dek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'GBWP - NBWP-year'!$B$4:$B$39</c:f>
              <c:numCache>
                <c:formatCode>m/d/yyyy</c:formatCode>
                <c:ptCount val="36"/>
                <c:pt idx="0">
                  <c:v>43110</c:v>
                </c:pt>
                <c:pt idx="1">
                  <c:v>43120</c:v>
                </c:pt>
                <c:pt idx="2">
                  <c:v>43131</c:v>
                </c:pt>
                <c:pt idx="3">
                  <c:v>43141</c:v>
                </c:pt>
                <c:pt idx="4">
                  <c:v>43151</c:v>
                </c:pt>
                <c:pt idx="5">
                  <c:v>43159</c:v>
                </c:pt>
                <c:pt idx="6">
                  <c:v>43169</c:v>
                </c:pt>
                <c:pt idx="7">
                  <c:v>43179</c:v>
                </c:pt>
                <c:pt idx="8">
                  <c:v>43190</c:v>
                </c:pt>
                <c:pt idx="9">
                  <c:v>43200</c:v>
                </c:pt>
                <c:pt idx="10">
                  <c:v>43210</c:v>
                </c:pt>
                <c:pt idx="11">
                  <c:v>43220</c:v>
                </c:pt>
                <c:pt idx="12">
                  <c:v>43230</c:v>
                </c:pt>
                <c:pt idx="13">
                  <c:v>43240</c:v>
                </c:pt>
                <c:pt idx="14">
                  <c:v>43251</c:v>
                </c:pt>
                <c:pt idx="15">
                  <c:v>43261</c:v>
                </c:pt>
                <c:pt idx="16">
                  <c:v>43271</c:v>
                </c:pt>
                <c:pt idx="17">
                  <c:v>43281</c:v>
                </c:pt>
                <c:pt idx="18">
                  <c:v>43291</c:v>
                </c:pt>
                <c:pt idx="19">
                  <c:v>43301</c:v>
                </c:pt>
                <c:pt idx="20">
                  <c:v>43312</c:v>
                </c:pt>
                <c:pt idx="21">
                  <c:v>43322</c:v>
                </c:pt>
                <c:pt idx="22">
                  <c:v>43332</c:v>
                </c:pt>
                <c:pt idx="23">
                  <c:v>43343</c:v>
                </c:pt>
                <c:pt idx="24">
                  <c:v>43353</c:v>
                </c:pt>
                <c:pt idx="25">
                  <c:v>43363</c:v>
                </c:pt>
                <c:pt idx="26">
                  <c:v>43373</c:v>
                </c:pt>
                <c:pt idx="27">
                  <c:v>43383</c:v>
                </c:pt>
                <c:pt idx="28">
                  <c:v>43393</c:v>
                </c:pt>
                <c:pt idx="29">
                  <c:v>43404</c:v>
                </c:pt>
                <c:pt idx="30">
                  <c:v>43414</c:v>
                </c:pt>
                <c:pt idx="31">
                  <c:v>43424</c:v>
                </c:pt>
                <c:pt idx="32">
                  <c:v>43434</c:v>
                </c:pt>
                <c:pt idx="33">
                  <c:v>43444</c:v>
                </c:pt>
                <c:pt idx="34">
                  <c:v>43454</c:v>
                </c:pt>
                <c:pt idx="35">
                  <c:v>43465</c:v>
                </c:pt>
              </c:numCache>
            </c:numRef>
          </c:cat>
          <c:val>
            <c:numRef>
              <c:f>'GBWP - NBWP-year'!$P$4:$P$39</c:f>
              <c:numCache>
                <c:formatCode>0.000</c:formatCode>
                <c:ptCount val="36"/>
                <c:pt idx="0">
                  <c:v>0.82693617500000005</c:v>
                </c:pt>
                <c:pt idx="1">
                  <c:v>0.82229336428571453</c:v>
                </c:pt>
                <c:pt idx="2">
                  <c:v>0.91962043333333343</c:v>
                </c:pt>
                <c:pt idx="3">
                  <c:v>1.2091942571428573</c:v>
                </c:pt>
                <c:pt idx="4">
                  <c:v>2.0222020000000005</c:v>
                </c:pt>
                <c:pt idx="5">
                  <c:v>0.85582477500000009</c:v>
                </c:pt>
                <c:pt idx="6">
                  <c:v>0.77196758888888917</c:v>
                </c:pt>
                <c:pt idx="7">
                  <c:v>0.6877709000000003</c:v>
                </c:pt>
                <c:pt idx="8">
                  <c:v>1.4536218272727273</c:v>
                </c:pt>
                <c:pt idx="9">
                  <c:v>1.29005654375</c:v>
                </c:pt>
                <c:pt idx="10">
                  <c:v>1.1173090882352941</c:v>
                </c:pt>
                <c:pt idx="11">
                  <c:v>1.316130629411765</c:v>
                </c:pt>
                <c:pt idx="12">
                  <c:v>1.5951923812500002</c:v>
                </c:pt>
                <c:pt idx="13">
                  <c:v>1.3942997823529415</c:v>
                </c:pt>
                <c:pt idx="14">
                  <c:v>1.7467285642857144</c:v>
                </c:pt>
                <c:pt idx="15">
                  <c:v>1.671599445454546</c:v>
                </c:pt>
                <c:pt idx="16">
                  <c:v>1.7922968916666668</c:v>
                </c:pt>
                <c:pt idx="17">
                  <c:v>1.7201848181818185</c:v>
                </c:pt>
                <c:pt idx="18">
                  <c:v>1.8697343888888889</c:v>
                </c:pt>
                <c:pt idx="19">
                  <c:v>1.5035203181818184</c:v>
                </c:pt>
                <c:pt idx="20">
                  <c:v>1.7654144444444448</c:v>
                </c:pt>
                <c:pt idx="21">
                  <c:v>1.5479474833333333</c:v>
                </c:pt>
                <c:pt idx="22">
                  <c:v>2.0023410875000001</c:v>
                </c:pt>
                <c:pt idx="23">
                  <c:v>1.654904085714286</c:v>
                </c:pt>
                <c:pt idx="24">
                  <c:v>1.5391204111111114</c:v>
                </c:pt>
                <c:pt idx="25">
                  <c:v>1.2834792285714287</c:v>
                </c:pt>
                <c:pt idx="26">
                  <c:v>1.3914675666666667</c:v>
                </c:pt>
                <c:pt idx="27">
                  <c:v>1.0809151166666666</c:v>
                </c:pt>
                <c:pt idx="28">
                  <c:v>0.90517613333333347</c:v>
                </c:pt>
                <c:pt idx="29">
                  <c:v>1.0503069571428572</c:v>
                </c:pt>
                <c:pt idx="30">
                  <c:v>1.5070219666666669</c:v>
                </c:pt>
                <c:pt idx="31">
                  <c:v>1.6012538285714288</c:v>
                </c:pt>
                <c:pt idx="32">
                  <c:v>1.7349209222222224</c:v>
                </c:pt>
                <c:pt idx="33">
                  <c:v>1.6136346571428568</c:v>
                </c:pt>
                <c:pt idx="34">
                  <c:v>1.1813373928571431</c:v>
                </c:pt>
                <c:pt idx="35">
                  <c:v>1.4382395857142858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6-4D63-92DD-3BF7EB43A93F}"/>
            </c:ext>
          </c:extLst>
        </c:ser>
        <c:ser>
          <c:idx val="1"/>
          <c:order val="1"/>
          <c:tx>
            <c:strRef>
              <c:f>'GBWP - NBWP-year'!$Q$2</c:f>
              <c:strCache>
                <c:ptCount val="1"/>
                <c:pt idx="0">
                  <c:v>NBWP_dek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'GBWP - NBWP-year'!$B$4:$B$39</c:f>
              <c:numCache>
                <c:formatCode>m/d/yyyy</c:formatCode>
                <c:ptCount val="36"/>
                <c:pt idx="0">
                  <c:v>43110</c:v>
                </c:pt>
                <c:pt idx="1">
                  <c:v>43120</c:v>
                </c:pt>
                <c:pt idx="2">
                  <c:v>43131</c:v>
                </c:pt>
                <c:pt idx="3">
                  <c:v>43141</c:v>
                </c:pt>
                <c:pt idx="4">
                  <c:v>43151</c:v>
                </c:pt>
                <c:pt idx="5">
                  <c:v>43159</c:v>
                </c:pt>
                <c:pt idx="6">
                  <c:v>43169</c:v>
                </c:pt>
                <c:pt idx="7">
                  <c:v>43179</c:v>
                </c:pt>
                <c:pt idx="8">
                  <c:v>43190</c:v>
                </c:pt>
                <c:pt idx="9">
                  <c:v>43200</c:v>
                </c:pt>
                <c:pt idx="10">
                  <c:v>43210</c:v>
                </c:pt>
                <c:pt idx="11">
                  <c:v>43220</c:v>
                </c:pt>
                <c:pt idx="12">
                  <c:v>43230</c:v>
                </c:pt>
                <c:pt idx="13">
                  <c:v>43240</c:v>
                </c:pt>
                <c:pt idx="14">
                  <c:v>43251</c:v>
                </c:pt>
                <c:pt idx="15">
                  <c:v>43261</c:v>
                </c:pt>
                <c:pt idx="16">
                  <c:v>43271</c:v>
                </c:pt>
                <c:pt idx="17">
                  <c:v>43281</c:v>
                </c:pt>
                <c:pt idx="18">
                  <c:v>43291</c:v>
                </c:pt>
                <c:pt idx="19">
                  <c:v>43301</c:v>
                </c:pt>
                <c:pt idx="20">
                  <c:v>43312</c:v>
                </c:pt>
                <c:pt idx="21">
                  <c:v>43322</c:v>
                </c:pt>
                <c:pt idx="22">
                  <c:v>43332</c:v>
                </c:pt>
                <c:pt idx="23">
                  <c:v>43343</c:v>
                </c:pt>
                <c:pt idx="24">
                  <c:v>43353</c:v>
                </c:pt>
                <c:pt idx="25">
                  <c:v>43363</c:v>
                </c:pt>
                <c:pt idx="26">
                  <c:v>43373</c:v>
                </c:pt>
                <c:pt idx="27">
                  <c:v>43383</c:v>
                </c:pt>
                <c:pt idx="28">
                  <c:v>43393</c:v>
                </c:pt>
                <c:pt idx="29">
                  <c:v>43404</c:v>
                </c:pt>
                <c:pt idx="30">
                  <c:v>43414</c:v>
                </c:pt>
                <c:pt idx="31">
                  <c:v>43424</c:v>
                </c:pt>
                <c:pt idx="32">
                  <c:v>43434</c:v>
                </c:pt>
                <c:pt idx="33">
                  <c:v>43444</c:v>
                </c:pt>
                <c:pt idx="34">
                  <c:v>43454</c:v>
                </c:pt>
                <c:pt idx="35">
                  <c:v>43465</c:v>
                </c:pt>
              </c:numCache>
            </c:numRef>
          </c:cat>
          <c:val>
            <c:numRef>
              <c:f>'GBWP - NBWP-year'!$Q$4:$Q$39</c:f>
              <c:numCache>
                <c:formatCode>0.000</c:formatCode>
                <c:ptCount val="36"/>
                <c:pt idx="0">
                  <c:v>1.6538723500000001</c:v>
                </c:pt>
                <c:pt idx="1">
                  <c:v>1.6445867285714291</c:v>
                </c:pt>
                <c:pt idx="2">
                  <c:v>1.8392408666666669</c:v>
                </c:pt>
                <c:pt idx="3">
                  <c:v>2.821453266666667</c:v>
                </c:pt>
                <c:pt idx="4">
                  <c:v>2.0222020000000005</c:v>
                </c:pt>
                <c:pt idx="5">
                  <c:v>1.7116495500000002</c:v>
                </c:pt>
                <c:pt idx="6">
                  <c:v>2.3159027666666674</c:v>
                </c:pt>
                <c:pt idx="7">
                  <c:v>1.7882043400000003</c:v>
                </c:pt>
                <c:pt idx="8">
                  <c:v>2.2842628714285715</c:v>
                </c:pt>
                <c:pt idx="9">
                  <c:v>2.06409047</c:v>
                </c:pt>
                <c:pt idx="10">
                  <c:v>1.8994254499999998</c:v>
                </c:pt>
                <c:pt idx="11">
                  <c:v>2.0340200636363641</c:v>
                </c:pt>
                <c:pt idx="12">
                  <c:v>2.3202798272727274</c:v>
                </c:pt>
                <c:pt idx="13">
                  <c:v>2.1548269363636368</c:v>
                </c:pt>
                <c:pt idx="14">
                  <c:v>2.4454199900000004</c:v>
                </c:pt>
                <c:pt idx="15">
                  <c:v>2.2984492375000007</c:v>
                </c:pt>
                <c:pt idx="16">
                  <c:v>2.6884453375000006</c:v>
                </c:pt>
                <c:pt idx="17">
                  <c:v>2.7031475714285715</c:v>
                </c:pt>
                <c:pt idx="18">
                  <c:v>2.8046015833333331</c:v>
                </c:pt>
                <c:pt idx="19">
                  <c:v>2.3626747857142862</c:v>
                </c:pt>
                <c:pt idx="20">
                  <c:v>2.6481216666666669</c:v>
                </c:pt>
                <c:pt idx="21">
                  <c:v>2.3219212250000001</c:v>
                </c:pt>
                <c:pt idx="22">
                  <c:v>3.20374574</c:v>
                </c:pt>
                <c:pt idx="23">
                  <c:v>2.8960821500000007</c:v>
                </c:pt>
                <c:pt idx="24">
                  <c:v>2.7704167400000004</c:v>
                </c:pt>
                <c:pt idx="25">
                  <c:v>2.2460886499999999</c:v>
                </c:pt>
                <c:pt idx="26">
                  <c:v>2.7829351333333334</c:v>
                </c:pt>
                <c:pt idx="27">
                  <c:v>2.1618302333333332</c:v>
                </c:pt>
                <c:pt idx="28">
                  <c:v>2.0366463000000001</c:v>
                </c:pt>
                <c:pt idx="29">
                  <c:v>2.4507162333333334</c:v>
                </c:pt>
                <c:pt idx="30">
                  <c:v>3.0140439333333338</c:v>
                </c:pt>
                <c:pt idx="31">
                  <c:v>2.8021942000000002</c:v>
                </c:pt>
                <c:pt idx="32">
                  <c:v>2.6023813833333334</c:v>
                </c:pt>
                <c:pt idx="33">
                  <c:v>2.2590885199999997</c:v>
                </c:pt>
                <c:pt idx="34">
                  <c:v>2.0673404375000004</c:v>
                </c:pt>
                <c:pt idx="35">
                  <c:v>2.2372615777777782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6-4D63-92DD-3BF7EB43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55128"/>
        <c:axId val="484959064"/>
      </c:lineChart>
      <c:lineChart>
        <c:grouping val="stacked"/>
        <c:varyColors val="0"/>
        <c:ser>
          <c:idx val="3"/>
          <c:order val="3"/>
          <c:tx>
            <c:strRef>
              <c:f>'GBWP - NBWP-year'!$S$2</c:f>
              <c:strCache>
                <c:ptCount val="1"/>
                <c:pt idx="0">
                  <c:v>SMC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'GBWP - NBWP-year'!$B$4:$B$39</c:f>
              <c:numCache>
                <c:formatCode>m/d/yyyy</c:formatCode>
                <c:ptCount val="36"/>
                <c:pt idx="0">
                  <c:v>43110</c:v>
                </c:pt>
                <c:pt idx="1">
                  <c:v>43120</c:v>
                </c:pt>
                <c:pt idx="2">
                  <c:v>43131</c:v>
                </c:pt>
                <c:pt idx="3">
                  <c:v>43141</c:v>
                </c:pt>
                <c:pt idx="4">
                  <c:v>43151</c:v>
                </c:pt>
                <c:pt idx="5">
                  <c:v>43159</c:v>
                </c:pt>
                <c:pt idx="6">
                  <c:v>43169</c:v>
                </c:pt>
                <c:pt idx="7">
                  <c:v>43179</c:v>
                </c:pt>
                <c:pt idx="8">
                  <c:v>43190</c:v>
                </c:pt>
                <c:pt idx="9">
                  <c:v>43200</c:v>
                </c:pt>
                <c:pt idx="10">
                  <c:v>43210</c:v>
                </c:pt>
                <c:pt idx="11">
                  <c:v>43220</c:v>
                </c:pt>
                <c:pt idx="12">
                  <c:v>43230</c:v>
                </c:pt>
                <c:pt idx="13">
                  <c:v>43240</c:v>
                </c:pt>
                <c:pt idx="14">
                  <c:v>43251</c:v>
                </c:pt>
                <c:pt idx="15">
                  <c:v>43261</c:v>
                </c:pt>
                <c:pt idx="16">
                  <c:v>43271</c:v>
                </c:pt>
                <c:pt idx="17">
                  <c:v>43281</c:v>
                </c:pt>
                <c:pt idx="18">
                  <c:v>43291</c:v>
                </c:pt>
                <c:pt idx="19">
                  <c:v>43301</c:v>
                </c:pt>
                <c:pt idx="20">
                  <c:v>43312</c:v>
                </c:pt>
                <c:pt idx="21">
                  <c:v>43322</c:v>
                </c:pt>
                <c:pt idx="22">
                  <c:v>43332</c:v>
                </c:pt>
                <c:pt idx="23">
                  <c:v>43343</c:v>
                </c:pt>
                <c:pt idx="24">
                  <c:v>43353</c:v>
                </c:pt>
                <c:pt idx="25">
                  <c:v>43363</c:v>
                </c:pt>
                <c:pt idx="26">
                  <c:v>43373</c:v>
                </c:pt>
                <c:pt idx="27">
                  <c:v>43383</c:v>
                </c:pt>
                <c:pt idx="28">
                  <c:v>43393</c:v>
                </c:pt>
                <c:pt idx="29">
                  <c:v>43404</c:v>
                </c:pt>
                <c:pt idx="30">
                  <c:v>43414</c:v>
                </c:pt>
                <c:pt idx="31">
                  <c:v>43424</c:v>
                </c:pt>
                <c:pt idx="32">
                  <c:v>43434</c:v>
                </c:pt>
                <c:pt idx="33">
                  <c:v>43444</c:v>
                </c:pt>
                <c:pt idx="34">
                  <c:v>43454</c:v>
                </c:pt>
                <c:pt idx="35">
                  <c:v>43465</c:v>
                </c:pt>
              </c:numCache>
            </c:numRef>
          </c:cat>
          <c:val>
            <c:numRef>
              <c:f>'GBWP - NBWP-year'!$S$4:$S$39</c:f>
              <c:numCache>
                <c:formatCode>0.00</c:formatCode>
                <c:ptCount val="36"/>
                <c:pt idx="0">
                  <c:v>65</c:v>
                </c:pt>
                <c:pt idx="1">
                  <c:v>68</c:v>
                </c:pt>
                <c:pt idx="2">
                  <c:v>62</c:v>
                </c:pt>
                <c:pt idx="3">
                  <c:v>54</c:v>
                </c:pt>
                <c:pt idx="4">
                  <c:v>38</c:v>
                </c:pt>
                <c:pt idx="5">
                  <c:v>52</c:v>
                </c:pt>
                <c:pt idx="6">
                  <c:v>69</c:v>
                </c:pt>
                <c:pt idx="7">
                  <c:v>73</c:v>
                </c:pt>
                <c:pt idx="8">
                  <c:v>71</c:v>
                </c:pt>
                <c:pt idx="9">
                  <c:v>71</c:v>
                </c:pt>
                <c:pt idx="10">
                  <c:v>77</c:v>
                </c:pt>
                <c:pt idx="11">
                  <c:v>77</c:v>
                </c:pt>
                <c:pt idx="12">
                  <c:v>76</c:v>
                </c:pt>
                <c:pt idx="13">
                  <c:v>83</c:v>
                </c:pt>
                <c:pt idx="14">
                  <c:v>76</c:v>
                </c:pt>
                <c:pt idx="15">
                  <c:v>74</c:v>
                </c:pt>
                <c:pt idx="16">
                  <c:v>70</c:v>
                </c:pt>
                <c:pt idx="17">
                  <c:v>70</c:v>
                </c:pt>
                <c:pt idx="18">
                  <c:v>66</c:v>
                </c:pt>
                <c:pt idx="19">
                  <c:v>65</c:v>
                </c:pt>
                <c:pt idx="20">
                  <c:v>61</c:v>
                </c:pt>
                <c:pt idx="21">
                  <c:v>66</c:v>
                </c:pt>
                <c:pt idx="22">
                  <c:v>60</c:v>
                </c:pt>
                <c:pt idx="23">
                  <c:v>60</c:v>
                </c:pt>
                <c:pt idx="24">
                  <c:v>66</c:v>
                </c:pt>
                <c:pt idx="25">
                  <c:v>49</c:v>
                </c:pt>
                <c:pt idx="26">
                  <c:v>49</c:v>
                </c:pt>
                <c:pt idx="27">
                  <c:v>50</c:v>
                </c:pt>
                <c:pt idx="28">
                  <c:v>61</c:v>
                </c:pt>
                <c:pt idx="29">
                  <c:v>58</c:v>
                </c:pt>
                <c:pt idx="30">
                  <c:v>52</c:v>
                </c:pt>
                <c:pt idx="31">
                  <c:v>52</c:v>
                </c:pt>
                <c:pt idx="32">
                  <c:v>57</c:v>
                </c:pt>
                <c:pt idx="33">
                  <c:v>48</c:v>
                </c:pt>
                <c:pt idx="34">
                  <c:v>70</c:v>
                </c:pt>
                <c:pt idx="3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A6-4D63-92DD-3BF7EB43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55816"/>
        <c:axId val="458462376"/>
      </c:lineChart>
      <c:dateAx>
        <c:axId val="484955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dekad 2018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4959064"/>
        <c:crosses val="autoZero"/>
        <c:auto val="1"/>
        <c:lblOffset val="100"/>
        <c:baseTimeUnit val="days"/>
      </c:dateAx>
      <c:valAx>
        <c:axId val="4849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GWBP-NWBP in kg/m3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4955128"/>
        <c:crosses val="autoZero"/>
        <c:crossBetween val="between"/>
      </c:valAx>
      <c:valAx>
        <c:axId val="458462376"/>
        <c:scaling>
          <c:orientation val="maxMin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PCP (mm) and plant available soil moisture (%)</a:t>
                </a:r>
              </a:p>
            </c:rich>
          </c:tx>
          <c:layout>
            <c:manualLayout>
              <c:xMode val="edge"/>
              <c:yMode val="edge"/>
              <c:x val="0.94439242901970111"/>
              <c:y val="0.15017605633802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8455816"/>
        <c:crosses val="max"/>
        <c:crossBetween val="between"/>
      </c:valAx>
      <c:dateAx>
        <c:axId val="458455816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458462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</xdr:colOff>
      <xdr:row>41</xdr:row>
      <xdr:rowOff>0</xdr:rowOff>
    </xdr:from>
    <xdr:to>
      <xdr:col>17</xdr:col>
      <xdr:colOff>533400</xdr:colOff>
      <xdr:row>64</xdr:row>
      <xdr:rowOff>121920</xdr:rowOff>
    </xdr:to>
    <xdr:graphicFrame macro="">
      <xdr:nvGraphicFramePr>
        <xdr:cNvPr id="4" name="Chart 3" title="Gross-Net Biomass Production 2018 -south of Naivasha-Keny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0" workbookViewId="0">
      <selection activeCell="B29" sqref="B29"/>
    </sheetView>
  </sheetViews>
  <sheetFormatPr defaultRowHeight="14.4" x14ac:dyDescent="0.3"/>
  <cols>
    <col min="1" max="1" width="35.33203125" customWidth="1"/>
    <col min="2" max="2" width="10.44140625" customWidth="1"/>
    <col min="7" max="7" width="10.33203125" customWidth="1"/>
  </cols>
  <sheetData>
    <row r="1" spans="1:4" x14ac:dyDescent="0.3">
      <c r="A1" t="s">
        <v>57</v>
      </c>
    </row>
    <row r="2" spans="1:4" x14ac:dyDescent="0.3">
      <c r="A2" t="s">
        <v>24</v>
      </c>
      <c r="B2">
        <v>1</v>
      </c>
    </row>
    <row r="3" spans="1:4" x14ac:dyDescent="0.3">
      <c r="A3" t="s">
        <v>25</v>
      </c>
      <c r="B3">
        <v>20180101</v>
      </c>
    </row>
    <row r="4" spans="1:4" x14ac:dyDescent="0.3">
      <c r="A4" t="s">
        <v>26</v>
      </c>
      <c r="B4">
        <v>10</v>
      </c>
    </row>
    <row r="6" spans="1:4" x14ac:dyDescent="0.3">
      <c r="A6" s="8" t="s">
        <v>27</v>
      </c>
    </row>
    <row r="7" spans="1:4" x14ac:dyDescent="0.3">
      <c r="A7" t="s">
        <v>29</v>
      </c>
      <c r="B7">
        <v>687</v>
      </c>
      <c r="D7" t="s">
        <v>65</v>
      </c>
    </row>
    <row r="8" spans="1:4" x14ac:dyDescent="0.3">
      <c r="A8" t="s">
        <v>52</v>
      </c>
      <c r="B8">
        <f>B7*22.222*0.001</f>
        <v>15.266514000000001</v>
      </c>
      <c r="D8" t="s">
        <v>56</v>
      </c>
    </row>
    <row r="9" spans="1:4" x14ac:dyDescent="0.3">
      <c r="A9" t="s">
        <v>53</v>
      </c>
      <c r="B9">
        <f>B8*B4</f>
        <v>152.66514000000001</v>
      </c>
      <c r="D9" t="s">
        <v>28</v>
      </c>
    </row>
    <row r="10" spans="1:4" x14ac:dyDescent="0.3">
      <c r="A10" t="s">
        <v>50</v>
      </c>
      <c r="B10">
        <f>B8*0.65</f>
        <v>9.9232341000000002</v>
      </c>
      <c r="D10" t="s">
        <v>54</v>
      </c>
    </row>
    <row r="11" spans="1:4" x14ac:dyDescent="0.3">
      <c r="A11" t="s">
        <v>51</v>
      </c>
      <c r="B11">
        <f>B10*B4</f>
        <v>99.232341000000005</v>
      </c>
      <c r="D11" t="s">
        <v>55</v>
      </c>
    </row>
    <row r="13" spans="1:4" x14ac:dyDescent="0.3">
      <c r="A13" s="8" t="s">
        <v>66</v>
      </c>
    </row>
    <row r="14" spans="1:4" x14ac:dyDescent="0.3">
      <c r="A14" t="s">
        <v>43</v>
      </c>
      <c r="B14">
        <v>0</v>
      </c>
      <c r="D14" t="s">
        <v>36</v>
      </c>
    </row>
    <row r="15" spans="1:4" x14ac:dyDescent="0.3">
      <c r="A15" t="s">
        <v>30</v>
      </c>
      <c r="B15">
        <f>B14*0.1</f>
        <v>0</v>
      </c>
      <c r="D15" t="s">
        <v>37</v>
      </c>
    </row>
    <row r="16" spans="1:4" x14ac:dyDescent="0.3">
      <c r="A16" t="s">
        <v>33</v>
      </c>
      <c r="B16">
        <f>B15*10</f>
        <v>0</v>
      </c>
      <c r="D16" t="s">
        <v>38</v>
      </c>
    </row>
    <row r="17" spans="1:4" x14ac:dyDescent="0.3">
      <c r="A17" t="s">
        <v>44</v>
      </c>
      <c r="B17">
        <v>6</v>
      </c>
      <c r="D17" t="s">
        <v>36</v>
      </c>
    </row>
    <row r="18" spans="1:4" x14ac:dyDescent="0.3">
      <c r="A18" t="s">
        <v>31</v>
      </c>
      <c r="B18">
        <f>B17*0.1</f>
        <v>0.60000000000000009</v>
      </c>
      <c r="D18" t="s">
        <v>37</v>
      </c>
    </row>
    <row r="19" spans="1:4" x14ac:dyDescent="0.3">
      <c r="A19" t="s">
        <v>34</v>
      </c>
      <c r="B19">
        <f>B18*10</f>
        <v>6.0000000000000009</v>
      </c>
      <c r="D19" t="s">
        <v>38</v>
      </c>
    </row>
    <row r="20" spans="1:4" x14ac:dyDescent="0.3">
      <c r="A20" t="s">
        <v>45</v>
      </c>
      <c r="B20">
        <v>6</v>
      </c>
      <c r="D20" t="s">
        <v>36</v>
      </c>
    </row>
    <row r="21" spans="1:4" x14ac:dyDescent="0.3">
      <c r="A21" t="s">
        <v>32</v>
      </c>
      <c r="B21">
        <f>B20*0.1</f>
        <v>0.60000000000000009</v>
      </c>
      <c r="D21" t="s">
        <v>37</v>
      </c>
    </row>
    <row r="22" spans="1:4" x14ac:dyDescent="0.3">
      <c r="A22" t="s">
        <v>35</v>
      </c>
      <c r="B22">
        <f>B21*10</f>
        <v>6.0000000000000009</v>
      </c>
      <c r="D22" t="s">
        <v>38</v>
      </c>
    </row>
    <row r="24" spans="1:4" x14ac:dyDescent="0.3">
      <c r="A24" t="s">
        <v>67</v>
      </c>
      <c r="B24">
        <f>B22+B19+B16</f>
        <v>12.000000000000002</v>
      </c>
      <c r="D24" t="s">
        <v>39</v>
      </c>
    </row>
    <row r="25" spans="1:4" x14ac:dyDescent="0.3">
      <c r="A25" t="s">
        <v>42</v>
      </c>
      <c r="B25">
        <f>B22</f>
        <v>6.0000000000000009</v>
      </c>
      <c r="D25" t="s">
        <v>40</v>
      </c>
    </row>
    <row r="27" spans="1:4" x14ac:dyDescent="0.3">
      <c r="A27" t="s">
        <v>41</v>
      </c>
    </row>
    <row r="28" spans="1:4" x14ac:dyDescent="0.3">
      <c r="A28" t="s">
        <v>67</v>
      </c>
      <c r="B28">
        <f>B24*10</f>
        <v>120.00000000000001</v>
      </c>
      <c r="D28" t="s">
        <v>47</v>
      </c>
    </row>
    <row r="29" spans="1:4" x14ac:dyDescent="0.3">
      <c r="A29" t="s">
        <v>42</v>
      </c>
      <c r="B29">
        <f>B25*10</f>
        <v>60.000000000000007</v>
      </c>
      <c r="D29" t="s">
        <v>47</v>
      </c>
    </row>
    <row r="31" spans="1:4" x14ac:dyDescent="0.3">
      <c r="A31" s="8" t="s">
        <v>46</v>
      </c>
    </row>
    <row r="32" spans="1:4" x14ac:dyDescent="0.3">
      <c r="A32" t="s">
        <v>59</v>
      </c>
    </row>
    <row r="33" spans="1:4" x14ac:dyDescent="0.3">
      <c r="A33" t="s">
        <v>48</v>
      </c>
      <c r="B33">
        <f>B9/B28</f>
        <v>1.2722095</v>
      </c>
      <c r="D33" t="s">
        <v>68</v>
      </c>
    </row>
    <row r="34" spans="1:4" x14ac:dyDescent="0.3">
      <c r="A34" t="s">
        <v>49</v>
      </c>
      <c r="B34">
        <f>B9/B29</f>
        <v>2.544419</v>
      </c>
      <c r="D34" t="s">
        <v>61</v>
      </c>
    </row>
    <row r="37" spans="1:4" x14ac:dyDescent="0.3">
      <c r="A37" t="s">
        <v>60</v>
      </c>
    </row>
    <row r="38" spans="1:4" x14ac:dyDescent="0.3">
      <c r="A38" t="s">
        <v>48</v>
      </c>
      <c r="B38">
        <f>B11/B28</f>
        <v>0.82693617499999994</v>
      </c>
      <c r="D38" t="s">
        <v>69</v>
      </c>
    </row>
    <row r="39" spans="1:4" x14ac:dyDescent="0.3">
      <c r="A39" t="s">
        <v>49</v>
      </c>
      <c r="B39">
        <f>B11/B29</f>
        <v>1.6538723499999999</v>
      </c>
      <c r="D39" t="s">
        <v>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42" workbookViewId="0">
      <selection activeCell="U9" sqref="U9"/>
    </sheetView>
  </sheetViews>
  <sheetFormatPr defaultRowHeight="14.4" x14ac:dyDescent="0.3"/>
  <cols>
    <col min="2" max="2" width="11.21875" customWidth="1"/>
    <col min="3" max="3" width="6.33203125" customWidth="1"/>
    <col min="4" max="4" width="5.77734375" customWidth="1"/>
    <col min="7" max="7" width="10.109375" customWidth="1"/>
    <col min="8" max="8" width="7.6640625" customWidth="1"/>
    <col min="9" max="9" width="7.33203125" customWidth="1"/>
    <col min="10" max="10" width="7.77734375" customWidth="1"/>
    <col min="15" max="15" width="6.44140625" customWidth="1"/>
    <col min="16" max="16" width="9.77734375" style="3" customWidth="1"/>
    <col min="17" max="17" width="10.109375" style="3" customWidth="1"/>
    <col min="19" max="19" width="8.88671875" style="4"/>
  </cols>
  <sheetData>
    <row r="1" spans="1:19" x14ac:dyDescent="0.3">
      <c r="A1" t="s">
        <v>58</v>
      </c>
    </row>
    <row r="2" spans="1:19" x14ac:dyDescent="0.3">
      <c r="A2" t="s">
        <v>19</v>
      </c>
      <c r="B2" t="s">
        <v>0</v>
      </c>
      <c r="C2" t="s">
        <v>14</v>
      </c>
      <c r="D2" t="s">
        <v>63</v>
      </c>
      <c r="E2" t="s">
        <v>12</v>
      </c>
      <c r="F2" t="s">
        <v>13</v>
      </c>
      <c r="G2" t="s">
        <v>1</v>
      </c>
      <c r="H2" t="s">
        <v>15</v>
      </c>
      <c r="I2" t="s">
        <v>16</v>
      </c>
      <c r="J2" t="s">
        <v>17</v>
      </c>
      <c r="K2" t="s">
        <v>70</v>
      </c>
      <c r="L2" t="s">
        <v>71</v>
      </c>
      <c r="M2" t="s">
        <v>3</v>
      </c>
      <c r="N2" t="str">
        <f>L2</f>
        <v>ETI_Dek</v>
      </c>
      <c r="O2" t="str">
        <f>M2</f>
        <v>T_Dek</v>
      </c>
      <c r="P2" s="3" t="s">
        <v>21</v>
      </c>
      <c r="Q2" s="3" t="s">
        <v>20</v>
      </c>
      <c r="R2" t="s">
        <v>22</v>
      </c>
      <c r="S2" s="4" t="s">
        <v>23</v>
      </c>
    </row>
    <row r="3" spans="1:19" x14ac:dyDescent="0.3">
      <c r="A3" t="s">
        <v>11</v>
      </c>
      <c r="B3" t="s">
        <v>11</v>
      </c>
      <c r="C3" t="s">
        <v>11</v>
      </c>
      <c r="G3" t="s">
        <v>2</v>
      </c>
      <c r="H3" t="s">
        <v>7</v>
      </c>
      <c r="I3" t="s">
        <v>7</v>
      </c>
      <c r="J3" t="s">
        <v>7</v>
      </c>
      <c r="K3" t="s">
        <v>7</v>
      </c>
      <c r="L3" t="s">
        <v>8</v>
      </c>
      <c r="M3" t="s">
        <v>8</v>
      </c>
      <c r="N3" t="s">
        <v>4</v>
      </c>
      <c r="O3" t="s">
        <v>4</v>
      </c>
      <c r="P3" s="3" t="s">
        <v>6</v>
      </c>
      <c r="Q3" s="3" t="s">
        <v>6</v>
      </c>
      <c r="R3" s="3" t="s">
        <v>8</v>
      </c>
    </row>
    <row r="4" spans="1:19" x14ac:dyDescent="0.3">
      <c r="A4">
        <v>1</v>
      </c>
      <c r="B4" s="1">
        <v>43110</v>
      </c>
      <c r="C4">
        <v>10</v>
      </c>
      <c r="D4">
        <v>687</v>
      </c>
      <c r="E4">
        <f t="shared" ref="E4:E39" si="0">D4*22.222/1000</f>
        <v>15.266514000000001</v>
      </c>
      <c r="F4">
        <f>E4*C4</f>
        <v>152.66514000000001</v>
      </c>
      <c r="G4">
        <f t="shared" ref="G4:G39" si="1">F4*0.65</f>
        <v>99.232341000000005</v>
      </c>
      <c r="H4">
        <v>0</v>
      </c>
      <c r="I4">
        <v>0.6</v>
      </c>
      <c r="J4">
        <v>0.6</v>
      </c>
      <c r="K4">
        <f>H4+I4+J4</f>
        <v>1.2</v>
      </c>
      <c r="L4">
        <f>K4*C4</f>
        <v>12</v>
      </c>
      <c r="M4">
        <f>J4*C4</f>
        <v>6</v>
      </c>
      <c r="N4">
        <f>L4*10</f>
        <v>120</v>
      </c>
      <c r="O4">
        <f>M4*10</f>
        <v>60</v>
      </c>
      <c r="P4" s="3">
        <f>G4/N4</f>
        <v>0.82693617500000005</v>
      </c>
      <c r="Q4" s="3">
        <f>G4/O4</f>
        <v>1.6538723500000001</v>
      </c>
      <c r="R4">
        <v>19</v>
      </c>
      <c r="S4" s="4">
        <v>65</v>
      </c>
    </row>
    <row r="5" spans="1:19" x14ac:dyDescent="0.3">
      <c r="A5">
        <f>A4+1</f>
        <v>2</v>
      </c>
      <c r="B5" s="1">
        <v>43120</v>
      </c>
      <c r="C5">
        <v>10</v>
      </c>
      <c r="D5">
        <v>797</v>
      </c>
      <c r="E5">
        <f t="shared" si="0"/>
        <v>17.710934000000002</v>
      </c>
      <c r="F5">
        <f>E5*C5</f>
        <v>177.10934000000003</v>
      </c>
      <c r="G5">
        <f t="shared" si="1"/>
        <v>115.12107100000003</v>
      </c>
      <c r="H5">
        <v>0</v>
      </c>
      <c r="I5">
        <v>0.7</v>
      </c>
      <c r="J5">
        <v>0.7</v>
      </c>
      <c r="K5">
        <f>H5+I5+J5</f>
        <v>1.4</v>
      </c>
      <c r="L5">
        <f>K5*C5</f>
        <v>14</v>
      </c>
      <c r="M5">
        <f>J5*C5</f>
        <v>7</v>
      </c>
      <c r="N5">
        <f t="shared" ref="N5:N39" si="2">L5*10</f>
        <v>140</v>
      </c>
      <c r="O5">
        <f t="shared" ref="O5:O39" si="3">M5*10</f>
        <v>70</v>
      </c>
      <c r="P5" s="3">
        <f>G5/N5</f>
        <v>0.82229336428571453</v>
      </c>
      <c r="Q5" s="3">
        <f>G5/O5</f>
        <v>1.6445867285714291</v>
      </c>
      <c r="R5">
        <v>15</v>
      </c>
      <c r="S5" s="4">
        <v>68</v>
      </c>
    </row>
    <row r="6" spans="1:19" x14ac:dyDescent="0.3">
      <c r="A6">
        <f t="shared" ref="A6:A39" si="4">A5+1</f>
        <v>3</v>
      </c>
      <c r="B6" s="1">
        <v>43131</v>
      </c>
      <c r="C6">
        <v>11</v>
      </c>
      <c r="D6">
        <v>764</v>
      </c>
      <c r="E6">
        <f t="shared" si="0"/>
        <v>16.977608</v>
      </c>
      <c r="F6">
        <f>E6*C6</f>
        <v>186.75368800000001</v>
      </c>
      <c r="G6">
        <f t="shared" si="1"/>
        <v>121.38989720000001</v>
      </c>
      <c r="H6">
        <v>0</v>
      </c>
      <c r="I6">
        <v>0.6</v>
      </c>
      <c r="J6">
        <v>0.6</v>
      </c>
      <c r="K6">
        <f>H6+I6+J6</f>
        <v>1.2</v>
      </c>
      <c r="L6">
        <f>K6*C6</f>
        <v>13.2</v>
      </c>
      <c r="M6">
        <f>J6*C6</f>
        <v>6.6</v>
      </c>
      <c r="N6">
        <f t="shared" si="2"/>
        <v>132</v>
      </c>
      <c r="O6">
        <f t="shared" si="3"/>
        <v>66</v>
      </c>
      <c r="P6" s="3">
        <f>G6/N6</f>
        <v>0.91962043333333343</v>
      </c>
      <c r="Q6" s="3">
        <f>G6/O6</f>
        <v>1.8392408666666669</v>
      </c>
      <c r="R6">
        <v>21</v>
      </c>
      <c r="S6" s="4">
        <v>62</v>
      </c>
    </row>
    <row r="7" spans="1:19" x14ac:dyDescent="0.3">
      <c r="A7">
        <f t="shared" si="4"/>
        <v>4</v>
      </c>
      <c r="B7" s="1">
        <v>43141</v>
      </c>
      <c r="C7">
        <v>10</v>
      </c>
      <c r="D7">
        <v>586</v>
      </c>
      <c r="E7">
        <f t="shared" si="0"/>
        <v>13.022092000000001</v>
      </c>
      <c r="F7">
        <f>E7*C7</f>
        <v>130.22092000000001</v>
      </c>
      <c r="G7">
        <f t="shared" si="1"/>
        <v>84.643598000000011</v>
      </c>
      <c r="H7">
        <v>0</v>
      </c>
      <c r="I7">
        <v>0.4</v>
      </c>
      <c r="J7">
        <v>0.3</v>
      </c>
      <c r="K7">
        <f>H7+I7+J7</f>
        <v>0.7</v>
      </c>
      <c r="L7">
        <f>K7*C7</f>
        <v>7</v>
      </c>
      <c r="M7">
        <f>J7*C7</f>
        <v>3</v>
      </c>
      <c r="N7">
        <f t="shared" si="2"/>
        <v>70</v>
      </c>
      <c r="O7">
        <f t="shared" si="3"/>
        <v>30</v>
      </c>
      <c r="P7" s="3">
        <f>G7/N7</f>
        <v>1.2091942571428573</v>
      </c>
      <c r="Q7" s="3">
        <f>G7/O7</f>
        <v>2.821453266666667</v>
      </c>
      <c r="R7">
        <v>14</v>
      </c>
      <c r="S7" s="4">
        <v>54</v>
      </c>
    </row>
    <row r="8" spans="1:19" x14ac:dyDescent="0.3">
      <c r="A8">
        <f t="shared" si="4"/>
        <v>5</v>
      </c>
      <c r="B8" s="1">
        <v>43151</v>
      </c>
      <c r="C8">
        <v>10</v>
      </c>
      <c r="D8">
        <v>280</v>
      </c>
      <c r="E8">
        <f t="shared" si="0"/>
        <v>6.2221600000000006</v>
      </c>
      <c r="F8">
        <f>E8*C8</f>
        <v>62.221600000000009</v>
      </c>
      <c r="G8">
        <f t="shared" si="1"/>
        <v>40.444040000000008</v>
      </c>
      <c r="H8">
        <v>0</v>
      </c>
      <c r="I8">
        <v>0</v>
      </c>
      <c r="J8">
        <v>0.2</v>
      </c>
      <c r="K8">
        <f>H8+I8+J8</f>
        <v>0.2</v>
      </c>
      <c r="L8">
        <f>K8*C8</f>
        <v>2</v>
      </c>
      <c r="M8">
        <f>J8*C8</f>
        <v>2</v>
      </c>
      <c r="N8">
        <f t="shared" si="2"/>
        <v>20</v>
      </c>
      <c r="O8">
        <f t="shared" si="3"/>
        <v>20</v>
      </c>
      <c r="P8" s="3">
        <f>G8/N8</f>
        <v>2.0222020000000005</v>
      </c>
      <c r="Q8" s="3">
        <f>G8/O8</f>
        <v>2.0222020000000005</v>
      </c>
      <c r="R8">
        <v>12</v>
      </c>
      <c r="S8" s="4">
        <v>38</v>
      </c>
    </row>
    <row r="9" spans="1:19" x14ac:dyDescent="0.3">
      <c r="A9">
        <f t="shared" si="4"/>
        <v>6</v>
      </c>
      <c r="B9" s="1">
        <v>43159</v>
      </c>
      <c r="C9">
        <v>8</v>
      </c>
      <c r="D9">
        <v>474</v>
      </c>
      <c r="E9">
        <f t="shared" si="0"/>
        <v>10.533228000000001</v>
      </c>
      <c r="F9">
        <f>E9*C9</f>
        <v>84.265824000000009</v>
      </c>
      <c r="G9">
        <f t="shared" si="1"/>
        <v>54.772785600000006</v>
      </c>
      <c r="H9">
        <v>0</v>
      </c>
      <c r="I9">
        <v>0.4</v>
      </c>
      <c r="J9">
        <v>0.4</v>
      </c>
      <c r="K9">
        <f>H9+I9+J9</f>
        <v>0.8</v>
      </c>
      <c r="L9">
        <f>K9*C9</f>
        <v>6.4</v>
      </c>
      <c r="M9">
        <f>J9*C9</f>
        <v>3.2</v>
      </c>
      <c r="N9">
        <f t="shared" si="2"/>
        <v>64</v>
      </c>
      <c r="O9">
        <f t="shared" si="3"/>
        <v>32</v>
      </c>
      <c r="P9" s="3">
        <f>G9/N9</f>
        <v>0.85582477500000009</v>
      </c>
      <c r="Q9" s="3">
        <f>G9/O9</f>
        <v>1.7116495500000002</v>
      </c>
      <c r="R9">
        <v>9</v>
      </c>
      <c r="S9" s="4">
        <v>52</v>
      </c>
    </row>
    <row r="10" spans="1:19" x14ac:dyDescent="0.3">
      <c r="A10">
        <f t="shared" si="4"/>
        <v>7</v>
      </c>
      <c r="B10" s="1">
        <v>43169</v>
      </c>
      <c r="C10">
        <v>10</v>
      </c>
      <c r="D10">
        <v>481</v>
      </c>
      <c r="E10">
        <f t="shared" si="0"/>
        <v>10.688782000000002</v>
      </c>
      <c r="F10">
        <f>E10*C10</f>
        <v>106.88782000000002</v>
      </c>
      <c r="G10">
        <f t="shared" si="1"/>
        <v>69.477083000000022</v>
      </c>
      <c r="H10">
        <v>0.1</v>
      </c>
      <c r="I10">
        <v>0.5</v>
      </c>
      <c r="J10">
        <v>0.3</v>
      </c>
      <c r="K10">
        <f>H10+I10+J10</f>
        <v>0.89999999999999991</v>
      </c>
      <c r="L10">
        <f>K10*C10</f>
        <v>9</v>
      </c>
      <c r="M10">
        <f>J10*C10</f>
        <v>3</v>
      </c>
      <c r="N10">
        <f t="shared" si="2"/>
        <v>90</v>
      </c>
      <c r="O10">
        <f t="shared" si="3"/>
        <v>30</v>
      </c>
      <c r="P10" s="3">
        <f>G10/N10</f>
        <v>0.77196758888888917</v>
      </c>
      <c r="Q10" s="3">
        <f>G10/O10</f>
        <v>2.3159027666666674</v>
      </c>
      <c r="R10">
        <v>114</v>
      </c>
      <c r="S10" s="4">
        <v>69</v>
      </c>
    </row>
    <row r="11" spans="1:19" x14ac:dyDescent="0.3">
      <c r="A11">
        <f t="shared" si="4"/>
        <v>8</v>
      </c>
      <c r="B11" s="1">
        <v>43179</v>
      </c>
      <c r="C11">
        <v>10</v>
      </c>
      <c r="D11">
        <v>619</v>
      </c>
      <c r="E11">
        <f t="shared" si="0"/>
        <v>13.755418000000002</v>
      </c>
      <c r="F11">
        <f>E11*C11</f>
        <v>137.55418000000003</v>
      </c>
      <c r="G11">
        <f t="shared" si="1"/>
        <v>89.410217000000017</v>
      </c>
      <c r="H11">
        <v>0.1</v>
      </c>
      <c r="I11">
        <v>0.7</v>
      </c>
      <c r="J11">
        <v>0.5</v>
      </c>
      <c r="K11">
        <f>H11+I11+J11</f>
        <v>1.2999999999999998</v>
      </c>
      <c r="L11">
        <f>K11*C11</f>
        <v>12.999999999999998</v>
      </c>
      <c r="M11">
        <f>J11*C11</f>
        <v>5</v>
      </c>
      <c r="N11">
        <f t="shared" si="2"/>
        <v>129.99999999999997</v>
      </c>
      <c r="O11">
        <f t="shared" si="3"/>
        <v>50</v>
      </c>
      <c r="P11" s="3">
        <f>G11/N11</f>
        <v>0.6877709000000003</v>
      </c>
      <c r="Q11" s="3">
        <f>G11/O11</f>
        <v>1.7882043400000003</v>
      </c>
      <c r="R11">
        <v>119</v>
      </c>
      <c r="S11" s="4">
        <v>73</v>
      </c>
    </row>
    <row r="12" spans="1:19" x14ac:dyDescent="0.3">
      <c r="A12">
        <f t="shared" si="4"/>
        <v>9</v>
      </c>
      <c r="B12" s="1">
        <v>43190</v>
      </c>
      <c r="C12">
        <v>11</v>
      </c>
      <c r="D12">
        <v>1107</v>
      </c>
      <c r="E12">
        <f t="shared" si="0"/>
        <v>24.599754000000001</v>
      </c>
      <c r="F12">
        <f>E12*C12</f>
        <v>270.59729400000003</v>
      </c>
      <c r="G12">
        <f t="shared" si="1"/>
        <v>175.88824110000002</v>
      </c>
      <c r="H12">
        <v>0</v>
      </c>
      <c r="I12">
        <v>0.4</v>
      </c>
      <c r="J12">
        <v>0.7</v>
      </c>
      <c r="K12">
        <f>H12+I12+J12</f>
        <v>1.1000000000000001</v>
      </c>
      <c r="L12">
        <f>K12*C12</f>
        <v>12.100000000000001</v>
      </c>
      <c r="M12">
        <f>J12*C12</f>
        <v>7.6999999999999993</v>
      </c>
      <c r="N12">
        <f t="shared" si="2"/>
        <v>121.00000000000001</v>
      </c>
      <c r="O12">
        <f t="shared" si="3"/>
        <v>77</v>
      </c>
      <c r="P12" s="3">
        <f>G12/N12</f>
        <v>1.4536218272727273</v>
      </c>
      <c r="Q12" s="3">
        <f>G12/O12</f>
        <v>2.2842628714285715</v>
      </c>
      <c r="R12">
        <v>16</v>
      </c>
      <c r="S12" s="4">
        <v>71</v>
      </c>
    </row>
    <row r="13" spans="1:19" x14ac:dyDescent="0.3">
      <c r="A13">
        <f t="shared" si="4"/>
        <v>10</v>
      </c>
      <c r="B13" s="1">
        <v>43200</v>
      </c>
      <c r="C13">
        <v>10</v>
      </c>
      <c r="D13">
        <v>1429</v>
      </c>
      <c r="E13">
        <f t="shared" si="0"/>
        <v>31.755238000000002</v>
      </c>
      <c r="F13">
        <f>E13*C13</f>
        <v>317.55238000000003</v>
      </c>
      <c r="G13">
        <f t="shared" si="1"/>
        <v>206.40904700000002</v>
      </c>
      <c r="H13">
        <v>0.1</v>
      </c>
      <c r="I13">
        <v>0.5</v>
      </c>
      <c r="J13">
        <v>1</v>
      </c>
      <c r="K13">
        <f>H13+I13+J13</f>
        <v>1.6</v>
      </c>
      <c r="L13">
        <f>K13*C13</f>
        <v>16</v>
      </c>
      <c r="M13">
        <f>J13*C13</f>
        <v>10</v>
      </c>
      <c r="N13">
        <f t="shared" si="2"/>
        <v>160</v>
      </c>
      <c r="O13">
        <f t="shared" si="3"/>
        <v>100</v>
      </c>
      <c r="P13" s="3">
        <f>G13/N13</f>
        <v>1.29005654375</v>
      </c>
      <c r="Q13" s="3">
        <f>G13/O13</f>
        <v>2.06409047</v>
      </c>
      <c r="R13">
        <v>70</v>
      </c>
      <c r="S13" s="4">
        <v>71</v>
      </c>
    </row>
    <row r="14" spans="1:19" x14ac:dyDescent="0.3">
      <c r="A14">
        <f t="shared" si="4"/>
        <v>11</v>
      </c>
      <c r="B14" s="1">
        <v>43210</v>
      </c>
      <c r="C14">
        <v>10</v>
      </c>
      <c r="D14">
        <v>1315</v>
      </c>
      <c r="E14">
        <f t="shared" si="0"/>
        <v>29.22193</v>
      </c>
      <c r="F14">
        <f>E14*C14</f>
        <v>292.21929999999998</v>
      </c>
      <c r="G14">
        <f t="shared" si="1"/>
        <v>189.942545</v>
      </c>
      <c r="H14">
        <v>0.2</v>
      </c>
      <c r="I14">
        <v>0.5</v>
      </c>
      <c r="J14">
        <v>1</v>
      </c>
      <c r="K14">
        <f>H14+I14+J14</f>
        <v>1.7</v>
      </c>
      <c r="L14">
        <f>K14*C14</f>
        <v>17</v>
      </c>
      <c r="M14">
        <f>J14*C14</f>
        <v>10</v>
      </c>
      <c r="N14">
        <f t="shared" si="2"/>
        <v>170</v>
      </c>
      <c r="O14">
        <f t="shared" si="3"/>
        <v>100</v>
      </c>
      <c r="P14" s="3">
        <f>G14/N14</f>
        <v>1.1173090882352941</v>
      </c>
      <c r="Q14" s="3">
        <f>G14/O14</f>
        <v>1.8994254499999998</v>
      </c>
      <c r="R14">
        <v>124</v>
      </c>
      <c r="S14" s="4">
        <v>77</v>
      </c>
    </row>
    <row r="15" spans="1:19" x14ac:dyDescent="0.3">
      <c r="A15">
        <f t="shared" si="4"/>
        <v>12</v>
      </c>
      <c r="B15" s="1">
        <v>43220</v>
      </c>
      <c r="C15">
        <v>10</v>
      </c>
      <c r="D15">
        <v>1549</v>
      </c>
      <c r="E15">
        <f t="shared" si="0"/>
        <v>34.421878000000007</v>
      </c>
      <c r="F15">
        <f>E15*C15</f>
        <v>344.21878000000004</v>
      </c>
      <c r="G15">
        <f t="shared" si="1"/>
        <v>223.74220700000004</v>
      </c>
      <c r="H15">
        <v>0.1</v>
      </c>
      <c r="I15">
        <v>0.5</v>
      </c>
      <c r="J15">
        <v>1.1000000000000001</v>
      </c>
      <c r="K15">
        <f>H15+I15+J15</f>
        <v>1.7000000000000002</v>
      </c>
      <c r="L15">
        <f>K15*C15</f>
        <v>17</v>
      </c>
      <c r="M15">
        <f>J15*C15</f>
        <v>11</v>
      </c>
      <c r="N15">
        <f t="shared" si="2"/>
        <v>170</v>
      </c>
      <c r="O15">
        <f t="shared" si="3"/>
        <v>110</v>
      </c>
      <c r="P15" s="3">
        <f>G15/N15</f>
        <v>1.316130629411765</v>
      </c>
      <c r="Q15" s="3">
        <f>G15/O15</f>
        <v>2.0340200636363641</v>
      </c>
      <c r="R15">
        <v>139</v>
      </c>
      <c r="S15" s="4">
        <v>77</v>
      </c>
    </row>
    <row r="16" spans="1:19" x14ac:dyDescent="0.3">
      <c r="A16">
        <f t="shared" si="4"/>
        <v>13</v>
      </c>
      <c r="B16" s="1">
        <v>43230</v>
      </c>
      <c r="C16">
        <v>10</v>
      </c>
      <c r="D16">
        <v>1767</v>
      </c>
      <c r="E16">
        <f t="shared" si="0"/>
        <v>39.266274000000003</v>
      </c>
      <c r="F16">
        <f>E16*C16</f>
        <v>392.66274000000004</v>
      </c>
      <c r="G16">
        <f t="shared" si="1"/>
        <v>255.23078100000004</v>
      </c>
      <c r="H16">
        <v>0.1</v>
      </c>
      <c r="I16">
        <v>0.4</v>
      </c>
      <c r="J16">
        <v>1.1000000000000001</v>
      </c>
      <c r="K16">
        <f>H16+I16+J16</f>
        <v>1.6</v>
      </c>
      <c r="L16">
        <f>K16*C16</f>
        <v>16</v>
      </c>
      <c r="M16">
        <f>J16*C16</f>
        <v>11</v>
      </c>
      <c r="N16">
        <f t="shared" si="2"/>
        <v>160</v>
      </c>
      <c r="O16">
        <f t="shared" si="3"/>
        <v>110</v>
      </c>
      <c r="P16" s="3">
        <f>G16/N16</f>
        <v>1.5951923812500002</v>
      </c>
      <c r="Q16" s="3">
        <f>G16/O16</f>
        <v>2.3202798272727274</v>
      </c>
      <c r="R16">
        <v>70</v>
      </c>
      <c r="S16" s="4">
        <v>76</v>
      </c>
    </row>
    <row r="17" spans="1:19" x14ac:dyDescent="0.3">
      <c r="A17">
        <f t="shared" si="4"/>
        <v>14</v>
      </c>
      <c r="B17" s="1">
        <v>43240</v>
      </c>
      <c r="C17">
        <v>10</v>
      </c>
      <c r="D17">
        <v>1641</v>
      </c>
      <c r="E17">
        <f t="shared" si="0"/>
        <v>36.466302000000006</v>
      </c>
      <c r="F17">
        <f>E17*C17</f>
        <v>364.66302000000007</v>
      </c>
      <c r="G17">
        <f t="shared" si="1"/>
        <v>237.03096300000004</v>
      </c>
      <c r="H17">
        <v>0.1</v>
      </c>
      <c r="I17">
        <v>0.5</v>
      </c>
      <c r="J17">
        <v>1.1000000000000001</v>
      </c>
      <c r="K17">
        <f>H17+I17+J17</f>
        <v>1.7000000000000002</v>
      </c>
      <c r="L17">
        <f>K17*C17</f>
        <v>17</v>
      </c>
      <c r="M17">
        <f>J17*C17</f>
        <v>11</v>
      </c>
      <c r="N17">
        <f t="shared" si="2"/>
        <v>170</v>
      </c>
      <c r="O17">
        <f t="shared" si="3"/>
        <v>110</v>
      </c>
      <c r="P17" s="3">
        <f>G17/N17</f>
        <v>1.3942997823529415</v>
      </c>
      <c r="Q17" s="3">
        <f>G17/O17</f>
        <v>2.1548269363636368</v>
      </c>
      <c r="R17">
        <v>167</v>
      </c>
      <c r="S17" s="4">
        <v>83</v>
      </c>
    </row>
    <row r="18" spans="1:19" x14ac:dyDescent="0.3">
      <c r="A18">
        <f t="shared" si="4"/>
        <v>15</v>
      </c>
      <c r="B18" s="1">
        <v>43251</v>
      </c>
      <c r="C18">
        <v>11</v>
      </c>
      <c r="D18">
        <v>1693</v>
      </c>
      <c r="E18">
        <f t="shared" si="0"/>
        <v>37.621846000000005</v>
      </c>
      <c r="F18">
        <f>E18*C18</f>
        <v>413.84030600000006</v>
      </c>
      <c r="G18">
        <f t="shared" si="1"/>
        <v>268.99619890000002</v>
      </c>
      <c r="H18">
        <v>0</v>
      </c>
      <c r="I18">
        <v>0.4</v>
      </c>
      <c r="J18">
        <v>1</v>
      </c>
      <c r="K18">
        <f>H18+I18+J18</f>
        <v>1.4</v>
      </c>
      <c r="L18">
        <f>K18*C18</f>
        <v>15.399999999999999</v>
      </c>
      <c r="M18">
        <f>J18*C18</f>
        <v>11</v>
      </c>
      <c r="N18">
        <f t="shared" si="2"/>
        <v>154</v>
      </c>
      <c r="O18">
        <f t="shared" si="3"/>
        <v>110</v>
      </c>
      <c r="P18" s="3">
        <f>G18/N18</f>
        <v>1.7467285642857144</v>
      </c>
      <c r="Q18" s="3">
        <f>G18/O18</f>
        <v>2.4454199900000004</v>
      </c>
      <c r="R18">
        <v>39</v>
      </c>
      <c r="S18" s="4">
        <v>76</v>
      </c>
    </row>
    <row r="19" spans="1:19" x14ac:dyDescent="0.3">
      <c r="A19">
        <f t="shared" si="4"/>
        <v>16</v>
      </c>
      <c r="B19" s="1">
        <v>43261</v>
      </c>
      <c r="C19">
        <v>10</v>
      </c>
      <c r="D19">
        <v>1273</v>
      </c>
      <c r="E19">
        <f t="shared" si="0"/>
        <v>28.288606000000005</v>
      </c>
      <c r="F19">
        <f>E19*C19</f>
        <v>282.88606000000004</v>
      </c>
      <c r="G19">
        <f t="shared" si="1"/>
        <v>183.87593900000005</v>
      </c>
      <c r="H19">
        <v>0</v>
      </c>
      <c r="I19">
        <v>0.3</v>
      </c>
      <c r="J19">
        <v>0.8</v>
      </c>
      <c r="K19">
        <f>H19+I19+J19</f>
        <v>1.1000000000000001</v>
      </c>
      <c r="L19">
        <f>K19*C19</f>
        <v>11</v>
      </c>
      <c r="M19">
        <f>J19*C19</f>
        <v>8</v>
      </c>
      <c r="N19">
        <f t="shared" si="2"/>
        <v>110</v>
      </c>
      <c r="O19">
        <f t="shared" si="3"/>
        <v>80</v>
      </c>
      <c r="P19" s="3">
        <f>G19/N19</f>
        <v>1.671599445454546</v>
      </c>
      <c r="Q19" s="3">
        <f>G19/O19</f>
        <v>2.2984492375000007</v>
      </c>
      <c r="R19">
        <v>51</v>
      </c>
      <c r="S19" s="4">
        <v>74</v>
      </c>
    </row>
    <row r="20" spans="1:19" x14ac:dyDescent="0.3">
      <c r="A20">
        <f t="shared" si="4"/>
        <v>17</v>
      </c>
      <c r="B20" s="1">
        <v>43271</v>
      </c>
      <c r="C20">
        <v>10</v>
      </c>
      <c r="D20">
        <v>1489</v>
      </c>
      <c r="E20">
        <f t="shared" si="0"/>
        <v>33.088558000000006</v>
      </c>
      <c r="F20">
        <f>E20*C20</f>
        <v>330.88558000000006</v>
      </c>
      <c r="G20">
        <f t="shared" si="1"/>
        <v>215.07562700000005</v>
      </c>
      <c r="H20">
        <v>0</v>
      </c>
      <c r="I20">
        <v>0.4</v>
      </c>
      <c r="J20">
        <v>0.8</v>
      </c>
      <c r="K20">
        <f>H20+I20+J20</f>
        <v>1.2000000000000002</v>
      </c>
      <c r="L20">
        <f>K20*C20</f>
        <v>12.000000000000002</v>
      </c>
      <c r="M20">
        <f>J20*C20</f>
        <v>8</v>
      </c>
      <c r="N20">
        <f t="shared" si="2"/>
        <v>120.00000000000001</v>
      </c>
      <c r="O20">
        <f t="shared" si="3"/>
        <v>80</v>
      </c>
      <c r="P20" s="3">
        <f>G20/N20</f>
        <v>1.7922968916666668</v>
      </c>
      <c r="Q20" s="3">
        <f>G20/O20</f>
        <v>2.6884453375000006</v>
      </c>
      <c r="R20">
        <v>27</v>
      </c>
      <c r="S20" s="4">
        <v>70</v>
      </c>
    </row>
    <row r="21" spans="1:19" x14ac:dyDescent="0.3">
      <c r="A21">
        <f t="shared" si="4"/>
        <v>18</v>
      </c>
      <c r="B21" s="1">
        <v>43281</v>
      </c>
      <c r="C21">
        <v>10</v>
      </c>
      <c r="D21">
        <v>1310</v>
      </c>
      <c r="E21">
        <f t="shared" si="0"/>
        <v>29.110820000000004</v>
      </c>
      <c r="F21">
        <f>E21*C21</f>
        <v>291.10820000000001</v>
      </c>
      <c r="G21">
        <f t="shared" si="1"/>
        <v>189.22033000000002</v>
      </c>
      <c r="H21">
        <v>0</v>
      </c>
      <c r="I21">
        <v>0.4</v>
      </c>
      <c r="J21">
        <v>0.7</v>
      </c>
      <c r="K21">
        <f>H21+I21+J21</f>
        <v>1.1000000000000001</v>
      </c>
      <c r="L21">
        <f>K21*C21</f>
        <v>11</v>
      </c>
      <c r="M21">
        <f>J21*C21</f>
        <v>7</v>
      </c>
      <c r="N21">
        <f t="shared" si="2"/>
        <v>110</v>
      </c>
      <c r="O21">
        <f t="shared" si="3"/>
        <v>70</v>
      </c>
      <c r="P21" s="3">
        <f>G21/N21</f>
        <v>1.7201848181818185</v>
      </c>
      <c r="Q21" s="3">
        <f>G21/O21</f>
        <v>2.7031475714285715</v>
      </c>
      <c r="R21">
        <v>14</v>
      </c>
      <c r="S21" s="4">
        <v>70</v>
      </c>
    </row>
    <row r="22" spans="1:19" x14ac:dyDescent="0.3">
      <c r="A22">
        <f t="shared" si="4"/>
        <v>19</v>
      </c>
      <c r="B22" s="1">
        <v>43291</v>
      </c>
      <c r="C22">
        <v>10</v>
      </c>
      <c r="D22">
        <v>1165</v>
      </c>
      <c r="E22">
        <f t="shared" si="0"/>
        <v>25.888630000000003</v>
      </c>
      <c r="F22">
        <f>E22*C22</f>
        <v>258.88630000000001</v>
      </c>
      <c r="G22">
        <f t="shared" si="1"/>
        <v>168.276095</v>
      </c>
      <c r="H22">
        <v>0</v>
      </c>
      <c r="I22">
        <v>0.3</v>
      </c>
      <c r="J22">
        <v>0.6</v>
      </c>
      <c r="K22">
        <f>H22+I22+J22</f>
        <v>0.89999999999999991</v>
      </c>
      <c r="L22">
        <f>K22*C22</f>
        <v>9</v>
      </c>
      <c r="M22">
        <f>J22*C22</f>
        <v>6</v>
      </c>
      <c r="N22">
        <f t="shared" si="2"/>
        <v>90</v>
      </c>
      <c r="O22">
        <f t="shared" si="3"/>
        <v>60</v>
      </c>
      <c r="P22" s="3">
        <f>G22/N22</f>
        <v>1.8697343888888889</v>
      </c>
      <c r="Q22" s="3">
        <f>G22/O22</f>
        <v>2.8046015833333331</v>
      </c>
      <c r="R22">
        <v>8</v>
      </c>
      <c r="S22" s="4">
        <v>66</v>
      </c>
    </row>
    <row r="23" spans="1:19" x14ac:dyDescent="0.3">
      <c r="A23">
        <f t="shared" si="4"/>
        <v>20</v>
      </c>
      <c r="B23" s="1">
        <v>43301</v>
      </c>
      <c r="C23">
        <v>10</v>
      </c>
      <c r="D23">
        <v>1145</v>
      </c>
      <c r="E23">
        <f t="shared" si="0"/>
        <v>25.444190000000003</v>
      </c>
      <c r="F23">
        <f>E23*C23</f>
        <v>254.44190000000003</v>
      </c>
      <c r="G23">
        <f t="shared" si="1"/>
        <v>165.38723500000003</v>
      </c>
      <c r="H23">
        <v>0</v>
      </c>
      <c r="I23">
        <v>0.4</v>
      </c>
      <c r="J23">
        <v>0.7</v>
      </c>
      <c r="K23">
        <f>H23+I23+J23</f>
        <v>1.1000000000000001</v>
      </c>
      <c r="L23">
        <f>K23*C23</f>
        <v>11</v>
      </c>
      <c r="M23">
        <f>J23*C23</f>
        <v>7</v>
      </c>
      <c r="N23">
        <f t="shared" si="2"/>
        <v>110</v>
      </c>
      <c r="O23">
        <f t="shared" si="3"/>
        <v>70</v>
      </c>
      <c r="P23" s="3">
        <f>G23/N23</f>
        <v>1.5035203181818184</v>
      </c>
      <c r="Q23" s="3">
        <f>G23/O23</f>
        <v>2.3626747857142862</v>
      </c>
      <c r="R23">
        <v>6</v>
      </c>
      <c r="S23" s="4">
        <v>65</v>
      </c>
    </row>
    <row r="24" spans="1:19" x14ac:dyDescent="0.3">
      <c r="A24">
        <f t="shared" si="4"/>
        <v>21</v>
      </c>
      <c r="B24" s="1">
        <v>43312</v>
      </c>
      <c r="C24">
        <v>11</v>
      </c>
      <c r="D24">
        <v>1100</v>
      </c>
      <c r="E24">
        <f t="shared" si="0"/>
        <v>24.444200000000002</v>
      </c>
      <c r="F24">
        <f>E24*C24</f>
        <v>268.88620000000003</v>
      </c>
      <c r="G24">
        <f t="shared" si="1"/>
        <v>174.77603000000002</v>
      </c>
      <c r="H24">
        <v>0</v>
      </c>
      <c r="I24">
        <v>0.3</v>
      </c>
      <c r="J24">
        <v>0.6</v>
      </c>
      <c r="K24">
        <f>H24+I24+J24</f>
        <v>0.89999999999999991</v>
      </c>
      <c r="L24">
        <f>K24*C24</f>
        <v>9.8999999999999986</v>
      </c>
      <c r="M24">
        <f>J24*C24</f>
        <v>6.6</v>
      </c>
      <c r="N24">
        <f t="shared" si="2"/>
        <v>98.999999999999986</v>
      </c>
      <c r="O24">
        <f t="shared" si="3"/>
        <v>66</v>
      </c>
      <c r="P24" s="3">
        <f>G24/N24</f>
        <v>1.7654144444444448</v>
      </c>
      <c r="Q24" s="3">
        <f>G24/O24</f>
        <v>2.6481216666666669</v>
      </c>
      <c r="R24">
        <v>12</v>
      </c>
      <c r="S24" s="4">
        <v>61</v>
      </c>
    </row>
    <row r="25" spans="1:19" x14ac:dyDescent="0.3">
      <c r="A25">
        <f t="shared" si="4"/>
        <v>22</v>
      </c>
      <c r="B25" s="1">
        <v>43322</v>
      </c>
      <c r="C25">
        <v>10</v>
      </c>
      <c r="D25">
        <v>1286</v>
      </c>
      <c r="E25">
        <f t="shared" si="0"/>
        <v>28.577492000000003</v>
      </c>
      <c r="F25">
        <f>E25*C25</f>
        <v>285.77492000000001</v>
      </c>
      <c r="G25">
        <f t="shared" si="1"/>
        <v>185.75369800000001</v>
      </c>
      <c r="H25">
        <v>0</v>
      </c>
      <c r="I25">
        <v>0.4</v>
      </c>
      <c r="J25">
        <v>0.8</v>
      </c>
      <c r="K25">
        <f>H25+I25+J25</f>
        <v>1.2000000000000002</v>
      </c>
      <c r="L25">
        <f>K25*C25</f>
        <v>12.000000000000002</v>
      </c>
      <c r="M25">
        <f>J25*C25</f>
        <v>8</v>
      </c>
      <c r="N25">
        <f t="shared" si="2"/>
        <v>120.00000000000001</v>
      </c>
      <c r="O25">
        <f t="shared" si="3"/>
        <v>80</v>
      </c>
      <c r="P25" s="3">
        <f>G25/N25</f>
        <v>1.5479474833333333</v>
      </c>
      <c r="Q25" s="3">
        <f>G25/O25</f>
        <v>2.3219212250000001</v>
      </c>
      <c r="R25">
        <v>4</v>
      </c>
      <c r="S25" s="4">
        <v>66</v>
      </c>
    </row>
    <row r="26" spans="1:19" x14ac:dyDescent="0.3">
      <c r="A26">
        <f t="shared" si="4"/>
        <v>23</v>
      </c>
      <c r="B26" s="1">
        <v>43332</v>
      </c>
      <c r="C26">
        <v>10</v>
      </c>
      <c r="D26">
        <v>1109</v>
      </c>
      <c r="E26">
        <f t="shared" si="0"/>
        <v>24.644197999999999</v>
      </c>
      <c r="F26">
        <f>E26*C26</f>
        <v>246.44198</v>
      </c>
      <c r="G26">
        <f t="shared" si="1"/>
        <v>160.187287</v>
      </c>
      <c r="H26">
        <v>0</v>
      </c>
      <c r="I26">
        <v>0.3</v>
      </c>
      <c r="J26">
        <v>0.5</v>
      </c>
      <c r="K26">
        <f>H26+I26+J26</f>
        <v>0.8</v>
      </c>
      <c r="L26">
        <f>K26*C26</f>
        <v>8</v>
      </c>
      <c r="M26">
        <f>J26*C26</f>
        <v>5</v>
      </c>
      <c r="N26">
        <f t="shared" si="2"/>
        <v>80</v>
      </c>
      <c r="O26">
        <f t="shared" si="3"/>
        <v>50</v>
      </c>
      <c r="P26" s="3">
        <f>G26/N26</f>
        <v>2.0023410875000001</v>
      </c>
      <c r="Q26" s="3">
        <f>G26/O26</f>
        <v>3.20374574</v>
      </c>
      <c r="R26">
        <v>4</v>
      </c>
      <c r="S26" s="4">
        <v>60</v>
      </c>
    </row>
    <row r="27" spans="1:19" x14ac:dyDescent="0.3">
      <c r="A27">
        <f t="shared" si="4"/>
        <v>24</v>
      </c>
      <c r="B27" s="1">
        <v>43343</v>
      </c>
      <c r="C27">
        <v>11</v>
      </c>
      <c r="D27">
        <v>802</v>
      </c>
      <c r="E27">
        <f t="shared" si="0"/>
        <v>17.822044000000002</v>
      </c>
      <c r="F27">
        <f>E27*C27</f>
        <v>196.04248400000003</v>
      </c>
      <c r="G27">
        <f t="shared" si="1"/>
        <v>127.42761460000003</v>
      </c>
      <c r="H27">
        <v>0</v>
      </c>
      <c r="I27">
        <v>0.3</v>
      </c>
      <c r="J27">
        <v>0.4</v>
      </c>
      <c r="K27">
        <f>H27+I27+J27</f>
        <v>0.7</v>
      </c>
      <c r="L27">
        <f>K27*C27</f>
        <v>7.6999999999999993</v>
      </c>
      <c r="M27">
        <f>J27*C27</f>
        <v>4.4000000000000004</v>
      </c>
      <c r="N27">
        <f t="shared" si="2"/>
        <v>77</v>
      </c>
      <c r="O27">
        <f t="shared" si="3"/>
        <v>44</v>
      </c>
      <c r="P27" s="3">
        <f>G27/N27</f>
        <v>1.654904085714286</v>
      </c>
      <c r="Q27" s="3">
        <f>G27/O27</f>
        <v>2.8960821500000007</v>
      </c>
      <c r="R27">
        <v>35</v>
      </c>
      <c r="S27" s="4">
        <v>60</v>
      </c>
    </row>
    <row r="28" spans="1:19" x14ac:dyDescent="0.3">
      <c r="A28">
        <f t="shared" si="4"/>
        <v>25</v>
      </c>
      <c r="B28" s="1">
        <v>43353</v>
      </c>
      <c r="C28">
        <v>10</v>
      </c>
      <c r="D28">
        <v>959</v>
      </c>
      <c r="E28">
        <f t="shared" si="0"/>
        <v>21.310898000000002</v>
      </c>
      <c r="F28">
        <f>E28*C28</f>
        <v>213.10898000000003</v>
      </c>
      <c r="G28">
        <f t="shared" si="1"/>
        <v>138.52083700000003</v>
      </c>
      <c r="H28">
        <v>0</v>
      </c>
      <c r="I28">
        <v>0.4</v>
      </c>
      <c r="J28">
        <v>0.5</v>
      </c>
      <c r="K28">
        <f>H28+I28+J28</f>
        <v>0.9</v>
      </c>
      <c r="L28">
        <f>K28*C28</f>
        <v>9</v>
      </c>
      <c r="M28">
        <f>J28*C28</f>
        <v>5</v>
      </c>
      <c r="N28">
        <f t="shared" si="2"/>
        <v>90</v>
      </c>
      <c r="O28">
        <f t="shared" si="3"/>
        <v>50</v>
      </c>
      <c r="P28" s="3">
        <f>G28/N28</f>
        <v>1.5391204111111114</v>
      </c>
      <c r="Q28" s="3">
        <f>G28/O28</f>
        <v>2.7704167400000004</v>
      </c>
      <c r="R28">
        <v>10</v>
      </c>
      <c r="S28" s="4">
        <v>66</v>
      </c>
    </row>
    <row r="29" spans="1:19" x14ac:dyDescent="0.3">
      <c r="A29">
        <f t="shared" si="4"/>
        <v>26</v>
      </c>
      <c r="B29" s="1">
        <v>43363</v>
      </c>
      <c r="C29">
        <v>10</v>
      </c>
      <c r="D29">
        <v>622</v>
      </c>
      <c r="E29">
        <f t="shared" si="0"/>
        <v>13.822084</v>
      </c>
      <c r="F29">
        <f>E29*C29</f>
        <v>138.22084000000001</v>
      </c>
      <c r="G29">
        <f t="shared" si="1"/>
        <v>89.843546000000003</v>
      </c>
      <c r="H29">
        <v>0</v>
      </c>
      <c r="I29">
        <v>0.3</v>
      </c>
      <c r="J29">
        <v>0.4</v>
      </c>
      <c r="K29">
        <f>H29+I29+J29</f>
        <v>0.7</v>
      </c>
      <c r="L29">
        <f>K29*C29</f>
        <v>7</v>
      </c>
      <c r="M29">
        <f>J29*C29</f>
        <v>4</v>
      </c>
      <c r="N29">
        <f t="shared" si="2"/>
        <v>70</v>
      </c>
      <c r="O29">
        <f t="shared" si="3"/>
        <v>40</v>
      </c>
      <c r="P29" s="3">
        <f>G29/N29</f>
        <v>1.2834792285714287</v>
      </c>
      <c r="Q29" s="3">
        <f>G29/O29</f>
        <v>2.2460886499999999</v>
      </c>
      <c r="R29">
        <v>8</v>
      </c>
      <c r="S29" s="4">
        <v>49</v>
      </c>
    </row>
    <row r="30" spans="1:19" x14ac:dyDescent="0.3">
      <c r="A30">
        <f t="shared" si="4"/>
        <v>27</v>
      </c>
      <c r="B30" s="1">
        <v>43373</v>
      </c>
      <c r="C30">
        <v>10</v>
      </c>
      <c r="D30">
        <v>578</v>
      </c>
      <c r="E30">
        <f t="shared" si="0"/>
        <v>12.844316000000001</v>
      </c>
      <c r="F30">
        <f>E30*C30</f>
        <v>128.44316000000001</v>
      </c>
      <c r="G30">
        <f t="shared" si="1"/>
        <v>83.488054000000005</v>
      </c>
      <c r="H30">
        <v>0</v>
      </c>
      <c r="I30">
        <v>0.3</v>
      </c>
      <c r="J30">
        <v>0.3</v>
      </c>
      <c r="K30">
        <f>H30+I30+J30</f>
        <v>0.6</v>
      </c>
      <c r="L30">
        <f>K30*C30</f>
        <v>6</v>
      </c>
      <c r="M30">
        <f>J30*C30</f>
        <v>3</v>
      </c>
      <c r="N30">
        <f t="shared" si="2"/>
        <v>60</v>
      </c>
      <c r="O30">
        <f t="shared" si="3"/>
        <v>30</v>
      </c>
      <c r="P30" s="3">
        <f>G30/N30</f>
        <v>1.3914675666666667</v>
      </c>
      <c r="Q30" s="3">
        <f>G30/O30</f>
        <v>2.7829351333333334</v>
      </c>
      <c r="R30">
        <v>13</v>
      </c>
      <c r="S30" s="4">
        <v>49</v>
      </c>
    </row>
    <row r="31" spans="1:19" x14ac:dyDescent="0.3">
      <c r="A31">
        <f t="shared" si="4"/>
        <v>28</v>
      </c>
      <c r="B31" s="1">
        <v>43383</v>
      </c>
      <c r="C31">
        <v>10</v>
      </c>
      <c r="D31">
        <v>449</v>
      </c>
      <c r="E31">
        <f t="shared" si="0"/>
        <v>9.9776779999999992</v>
      </c>
      <c r="F31">
        <f>E31*C31</f>
        <v>99.776779999999988</v>
      </c>
      <c r="G31">
        <f t="shared" si="1"/>
        <v>64.854906999999997</v>
      </c>
      <c r="H31">
        <v>0</v>
      </c>
      <c r="I31">
        <v>0.3</v>
      </c>
      <c r="J31">
        <v>0.3</v>
      </c>
      <c r="K31">
        <f>H31+I31+J31</f>
        <v>0.6</v>
      </c>
      <c r="L31">
        <f>K31*C31</f>
        <v>6</v>
      </c>
      <c r="M31">
        <f>J31*C31</f>
        <v>3</v>
      </c>
      <c r="N31">
        <f t="shared" si="2"/>
        <v>60</v>
      </c>
      <c r="O31">
        <f t="shared" si="3"/>
        <v>30</v>
      </c>
      <c r="P31" s="3">
        <f>G31/N31</f>
        <v>1.0809151166666666</v>
      </c>
      <c r="Q31" s="3">
        <f>G31/O31</f>
        <v>2.1618302333333332</v>
      </c>
      <c r="R31">
        <v>16</v>
      </c>
      <c r="S31" s="4">
        <v>50</v>
      </c>
    </row>
    <row r="32" spans="1:19" x14ac:dyDescent="0.3">
      <c r="A32">
        <f t="shared" si="4"/>
        <v>29</v>
      </c>
      <c r="B32" s="1">
        <v>43393</v>
      </c>
      <c r="C32">
        <v>10</v>
      </c>
      <c r="D32">
        <v>564</v>
      </c>
      <c r="E32">
        <f t="shared" si="0"/>
        <v>12.533208</v>
      </c>
      <c r="F32">
        <f>E32*C32</f>
        <v>125.33208</v>
      </c>
      <c r="G32">
        <f t="shared" si="1"/>
        <v>81.465852000000012</v>
      </c>
      <c r="H32">
        <v>0</v>
      </c>
      <c r="I32">
        <v>0.5</v>
      </c>
      <c r="J32">
        <v>0.4</v>
      </c>
      <c r="K32">
        <f>H32+I32+J32</f>
        <v>0.9</v>
      </c>
      <c r="L32">
        <f>K32*C32</f>
        <v>9</v>
      </c>
      <c r="M32">
        <f>J32*C32</f>
        <v>4</v>
      </c>
      <c r="N32">
        <f t="shared" si="2"/>
        <v>90</v>
      </c>
      <c r="O32">
        <f t="shared" si="3"/>
        <v>40</v>
      </c>
      <c r="P32" s="3">
        <f>G32/N32</f>
        <v>0.90517613333333347</v>
      </c>
      <c r="Q32" s="3">
        <f>G32/O32</f>
        <v>2.0366463000000001</v>
      </c>
      <c r="R32">
        <v>9</v>
      </c>
      <c r="S32" s="4">
        <v>61</v>
      </c>
    </row>
    <row r="33" spans="1:19" x14ac:dyDescent="0.3">
      <c r="A33">
        <f t="shared" si="4"/>
        <v>30</v>
      </c>
      <c r="B33" s="1">
        <v>43404</v>
      </c>
      <c r="C33">
        <v>11</v>
      </c>
      <c r="D33">
        <v>509</v>
      </c>
      <c r="E33">
        <f t="shared" si="0"/>
        <v>11.310998000000001</v>
      </c>
      <c r="F33">
        <f>E33*C33</f>
        <v>124.42097800000002</v>
      </c>
      <c r="G33">
        <f t="shared" si="1"/>
        <v>80.873635700000008</v>
      </c>
      <c r="H33">
        <v>0</v>
      </c>
      <c r="I33">
        <v>0.4</v>
      </c>
      <c r="J33">
        <v>0.3</v>
      </c>
      <c r="K33">
        <f>H33+I33+J33</f>
        <v>0.7</v>
      </c>
      <c r="L33">
        <f>K33*C33</f>
        <v>7.6999999999999993</v>
      </c>
      <c r="M33">
        <f>J33*C33</f>
        <v>3.3</v>
      </c>
      <c r="N33">
        <f t="shared" si="2"/>
        <v>77</v>
      </c>
      <c r="O33">
        <f t="shared" si="3"/>
        <v>33</v>
      </c>
      <c r="P33" s="3">
        <f>G33/N33</f>
        <v>1.0503069571428572</v>
      </c>
      <c r="Q33" s="3">
        <f>G33/O33</f>
        <v>2.4507162333333334</v>
      </c>
      <c r="R33">
        <v>23</v>
      </c>
      <c r="S33" s="4">
        <v>58</v>
      </c>
    </row>
    <row r="34" spans="1:19" x14ac:dyDescent="0.3">
      <c r="A34">
        <f t="shared" si="4"/>
        <v>31</v>
      </c>
      <c r="B34" s="1">
        <v>43414</v>
      </c>
      <c r="C34">
        <v>10</v>
      </c>
      <c r="D34">
        <v>626</v>
      </c>
      <c r="E34">
        <f t="shared" si="0"/>
        <v>13.910972000000001</v>
      </c>
      <c r="F34">
        <f>E34*C34</f>
        <v>139.10972000000001</v>
      </c>
      <c r="G34">
        <f t="shared" si="1"/>
        <v>90.421318000000014</v>
      </c>
      <c r="H34">
        <v>0</v>
      </c>
      <c r="I34">
        <v>0.3</v>
      </c>
      <c r="J34">
        <v>0.3</v>
      </c>
      <c r="K34">
        <f>H34+I34+J34</f>
        <v>0.6</v>
      </c>
      <c r="L34">
        <f>K34*C34</f>
        <v>6</v>
      </c>
      <c r="M34">
        <f>J34*C34</f>
        <v>3</v>
      </c>
      <c r="N34">
        <f t="shared" si="2"/>
        <v>60</v>
      </c>
      <c r="O34">
        <f t="shared" si="3"/>
        <v>30</v>
      </c>
      <c r="P34" s="3">
        <f>G34/N34</f>
        <v>1.5070219666666669</v>
      </c>
      <c r="Q34" s="3">
        <f>G34/O34</f>
        <v>3.0140439333333338</v>
      </c>
      <c r="R34">
        <v>21</v>
      </c>
      <c r="S34" s="4">
        <v>52</v>
      </c>
    </row>
    <row r="35" spans="1:19" x14ac:dyDescent="0.3">
      <c r="A35">
        <f t="shared" si="4"/>
        <v>32</v>
      </c>
      <c r="B35" s="1">
        <v>43424</v>
      </c>
      <c r="C35">
        <v>10</v>
      </c>
      <c r="D35">
        <v>776</v>
      </c>
      <c r="E35">
        <f t="shared" si="0"/>
        <v>17.244272000000002</v>
      </c>
      <c r="F35">
        <f>E35*C35</f>
        <v>172.44272000000001</v>
      </c>
      <c r="G35">
        <f t="shared" si="1"/>
        <v>112.08776800000001</v>
      </c>
      <c r="H35">
        <v>0</v>
      </c>
      <c r="I35">
        <v>0.3</v>
      </c>
      <c r="J35">
        <v>0.4</v>
      </c>
      <c r="K35">
        <f>H35+I35+J35</f>
        <v>0.7</v>
      </c>
      <c r="L35">
        <f>K35*C35</f>
        <v>7</v>
      </c>
      <c r="M35">
        <f>J35*C35</f>
        <v>4</v>
      </c>
      <c r="N35">
        <f t="shared" si="2"/>
        <v>70</v>
      </c>
      <c r="O35">
        <f t="shared" si="3"/>
        <v>40</v>
      </c>
      <c r="P35" s="3">
        <f>G35/N35</f>
        <v>1.6012538285714288</v>
      </c>
      <c r="Q35" s="3">
        <f>G35/O35</f>
        <v>2.8021942000000002</v>
      </c>
      <c r="R35">
        <v>21</v>
      </c>
      <c r="S35" s="4">
        <v>52</v>
      </c>
    </row>
    <row r="36" spans="1:19" x14ac:dyDescent="0.3">
      <c r="A36">
        <f t="shared" si="4"/>
        <v>33</v>
      </c>
      <c r="B36" s="1">
        <v>43434</v>
      </c>
      <c r="C36">
        <v>10</v>
      </c>
      <c r="D36">
        <v>1081</v>
      </c>
      <c r="E36">
        <f t="shared" si="0"/>
        <v>24.021982000000001</v>
      </c>
      <c r="F36">
        <f>E36*C36</f>
        <v>240.21982000000003</v>
      </c>
      <c r="G36">
        <f t="shared" si="1"/>
        <v>156.14288300000001</v>
      </c>
      <c r="H36">
        <v>0</v>
      </c>
      <c r="I36">
        <v>0.3</v>
      </c>
      <c r="J36">
        <v>0.6</v>
      </c>
      <c r="K36">
        <f>H36+I36+J36</f>
        <v>0.89999999999999991</v>
      </c>
      <c r="L36">
        <f>K36*C36</f>
        <v>9</v>
      </c>
      <c r="M36">
        <f>J36*C36</f>
        <v>6</v>
      </c>
      <c r="N36">
        <f t="shared" si="2"/>
        <v>90</v>
      </c>
      <c r="O36">
        <f t="shared" si="3"/>
        <v>60</v>
      </c>
      <c r="P36" s="3">
        <f>G36/N36</f>
        <v>1.7349209222222224</v>
      </c>
      <c r="Q36" s="3">
        <f>G36/O36</f>
        <v>2.6023813833333334</v>
      </c>
      <c r="R36">
        <v>24</v>
      </c>
      <c r="S36" s="4">
        <v>57</v>
      </c>
    </row>
    <row r="37" spans="1:19" x14ac:dyDescent="0.3">
      <c r="A37">
        <f t="shared" si="4"/>
        <v>34</v>
      </c>
      <c r="B37" s="1">
        <v>43444</v>
      </c>
      <c r="C37">
        <v>10</v>
      </c>
      <c r="D37">
        <v>782</v>
      </c>
      <c r="E37">
        <f t="shared" si="0"/>
        <v>17.377603999999998</v>
      </c>
      <c r="F37">
        <f>E37*C37</f>
        <v>173.77603999999997</v>
      </c>
      <c r="G37">
        <f t="shared" si="1"/>
        <v>112.95442599999998</v>
      </c>
      <c r="H37">
        <v>0</v>
      </c>
      <c r="I37">
        <v>0.2</v>
      </c>
      <c r="J37">
        <v>0.5</v>
      </c>
      <c r="K37">
        <f>H37+I37+J37</f>
        <v>0.7</v>
      </c>
      <c r="L37">
        <f>K37*C37</f>
        <v>7</v>
      </c>
      <c r="M37">
        <f>J37*C37</f>
        <v>5</v>
      </c>
      <c r="N37">
        <f t="shared" si="2"/>
        <v>70</v>
      </c>
      <c r="O37">
        <f t="shared" si="3"/>
        <v>50</v>
      </c>
      <c r="P37" s="3">
        <f>G37/N37</f>
        <v>1.6136346571428568</v>
      </c>
      <c r="Q37" s="3">
        <f>G37/O37</f>
        <v>2.2590885199999997</v>
      </c>
      <c r="R37">
        <v>38</v>
      </c>
      <c r="S37" s="4">
        <v>48</v>
      </c>
    </row>
    <row r="38" spans="1:19" x14ac:dyDescent="0.3">
      <c r="A38">
        <f t="shared" si="4"/>
        <v>35</v>
      </c>
      <c r="B38" s="1">
        <v>43454</v>
      </c>
      <c r="C38">
        <v>10</v>
      </c>
      <c r="D38">
        <v>1145</v>
      </c>
      <c r="E38">
        <f t="shared" si="0"/>
        <v>25.444190000000003</v>
      </c>
      <c r="F38">
        <f>E38*C38</f>
        <v>254.44190000000003</v>
      </c>
      <c r="G38">
        <f t="shared" si="1"/>
        <v>165.38723500000003</v>
      </c>
      <c r="H38">
        <v>0</v>
      </c>
      <c r="I38">
        <v>0.6</v>
      </c>
      <c r="J38">
        <v>0.8</v>
      </c>
      <c r="K38">
        <f>H38+I38+J38</f>
        <v>1.4</v>
      </c>
      <c r="L38">
        <f>K38*C38</f>
        <v>14</v>
      </c>
      <c r="M38">
        <f>J38*C38</f>
        <v>8</v>
      </c>
      <c r="N38">
        <f t="shared" si="2"/>
        <v>140</v>
      </c>
      <c r="O38">
        <f t="shared" si="3"/>
        <v>80</v>
      </c>
      <c r="P38" s="3">
        <f>G38/N38</f>
        <v>1.1813373928571431</v>
      </c>
      <c r="Q38" s="3">
        <f>G38/O38</f>
        <v>2.0673404375000004</v>
      </c>
      <c r="R38">
        <v>69</v>
      </c>
      <c r="S38" s="4">
        <v>70</v>
      </c>
    </row>
    <row r="39" spans="1:19" x14ac:dyDescent="0.3">
      <c r="A39">
        <f t="shared" si="4"/>
        <v>36</v>
      </c>
      <c r="B39" s="1">
        <v>43465</v>
      </c>
      <c r="C39">
        <v>11</v>
      </c>
      <c r="D39">
        <v>1394</v>
      </c>
      <c r="E39">
        <f t="shared" si="0"/>
        <v>30.977468000000002</v>
      </c>
      <c r="F39">
        <f>E39*C39</f>
        <v>340.75214800000003</v>
      </c>
      <c r="G39">
        <f t="shared" si="1"/>
        <v>221.48889620000003</v>
      </c>
      <c r="H39">
        <v>0</v>
      </c>
      <c r="I39">
        <v>0.5</v>
      </c>
      <c r="J39">
        <v>0.9</v>
      </c>
      <c r="K39">
        <f>H39+I39+J39</f>
        <v>1.4</v>
      </c>
      <c r="L39">
        <f>K39*C39</f>
        <v>15.399999999999999</v>
      </c>
      <c r="M39">
        <f>J39*C39</f>
        <v>9.9</v>
      </c>
      <c r="N39">
        <f t="shared" si="2"/>
        <v>154</v>
      </c>
      <c r="O39">
        <f t="shared" si="3"/>
        <v>99</v>
      </c>
      <c r="P39" s="3">
        <f>G39/N39</f>
        <v>1.4382395857142858</v>
      </c>
      <c r="Q39" s="3">
        <f>G39/O39</f>
        <v>2.2372615777777782</v>
      </c>
      <c r="R39">
        <v>17</v>
      </c>
      <c r="S39" s="4">
        <v>69</v>
      </c>
    </row>
    <row r="40" spans="1:19" x14ac:dyDescent="0.3">
      <c r="C40">
        <f>SUM(C4:C39)</f>
        <v>365</v>
      </c>
      <c r="F40">
        <f>SUM(F4:F39)</f>
        <v>7998.8311219999996</v>
      </c>
      <c r="G40">
        <f>SUM(G4:G39)</f>
        <v>5199.2402293000023</v>
      </c>
      <c r="I40" s="9">
        <f>SUM(I4:I39)</f>
        <v>14.600000000000009</v>
      </c>
      <c r="L40">
        <f t="shared" ref="L40:O40" si="5">SUM(L4:L39)</f>
        <v>381.79999999999995</v>
      </c>
      <c r="M40">
        <f t="shared" si="5"/>
        <v>225.70000000000002</v>
      </c>
      <c r="N40">
        <f t="shared" si="5"/>
        <v>3818</v>
      </c>
      <c r="O40">
        <f t="shared" si="5"/>
        <v>2257</v>
      </c>
      <c r="P40" s="3">
        <f>AVERAGE(P4:P39)</f>
        <v>1.3856656955622699</v>
      </c>
      <c r="Q40" s="3">
        <f>AVERAGE(Q4:Q39)</f>
        <v>2.3432658365655565</v>
      </c>
      <c r="R40">
        <f>SUM(R4:R39)</f>
        <v>1378</v>
      </c>
      <c r="S40" s="4">
        <f>AVERAGE(S4:S39)</f>
        <v>63.472222222222221</v>
      </c>
    </row>
    <row r="42" spans="1:19" x14ac:dyDescent="0.3">
      <c r="B42" s="3" t="s">
        <v>64</v>
      </c>
      <c r="R42" s="3"/>
      <c r="S42" s="3"/>
    </row>
    <row r="43" spans="1:19" x14ac:dyDescent="0.3">
      <c r="B43" s="2"/>
      <c r="C43" s="2"/>
      <c r="D43" s="2"/>
      <c r="E43" s="2"/>
      <c r="F43" s="2" t="s">
        <v>9</v>
      </c>
      <c r="G43" s="2" t="s">
        <v>10</v>
      </c>
      <c r="H43" s="2"/>
      <c r="K43" s="6"/>
      <c r="L43" s="6"/>
      <c r="R43" s="3"/>
      <c r="S43" s="3"/>
    </row>
    <row r="44" spans="1:19" x14ac:dyDescent="0.3">
      <c r="B44" s="2" t="s">
        <v>5</v>
      </c>
      <c r="C44" s="2"/>
      <c r="D44" s="2"/>
      <c r="E44" s="2"/>
      <c r="F44" s="5">
        <f>F40/N40</f>
        <v>2.0950317239392353</v>
      </c>
      <c r="G44" s="2">
        <f>G40/N40</f>
        <v>1.3617706205605036</v>
      </c>
      <c r="H44" s="2"/>
      <c r="K44" s="7"/>
      <c r="L44" s="6"/>
      <c r="R44" s="3"/>
      <c r="S44" s="3"/>
    </row>
    <row r="45" spans="1:19" x14ac:dyDescent="0.3">
      <c r="B45" s="2" t="s">
        <v>18</v>
      </c>
      <c r="C45" s="2"/>
      <c r="D45" s="2"/>
      <c r="E45" s="2"/>
      <c r="F45" s="5">
        <f>F40/O40</f>
        <v>3.5440102445724411</v>
      </c>
      <c r="G45" s="2">
        <f>G40/O40</f>
        <v>2.3036066589720878</v>
      </c>
      <c r="H45" s="2"/>
      <c r="K45" s="7"/>
      <c r="L45" s="6"/>
      <c r="R45" s="3"/>
      <c r="S45" s="3"/>
    </row>
  </sheetData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GBWP - NBWP-dekad</vt:lpstr>
      <vt:lpstr>GBWP - NBWP-year</vt:lpstr>
      <vt:lpstr>'GBWP - NBWP-year'!Print_Area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Maathuis, B.H.P. (ITC)</dc:creator>
  <cp:lastModifiedBy>Maathuis, B.H.P. (ITC)</cp:lastModifiedBy>
  <cp:lastPrinted>2019-10-04T08:54:50Z</cp:lastPrinted>
  <dcterms:created xsi:type="dcterms:W3CDTF">2019-09-30T19:08:30Z</dcterms:created>
  <dcterms:modified xsi:type="dcterms:W3CDTF">2021-05-05T11:03:42Z</dcterms:modified>
</cp:coreProperties>
</file>