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ustie r. Dzhulaisai\"/>
    </mc:Choice>
  </mc:AlternateContent>
  <xr:revisionPtr revIDLastSave="0" documentId="13_ncr:1_{77A7ACF3-5EE2-4087-B8D1-481DAD2BD5D8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3" l="1"/>
  <c r="E31" i="3"/>
  <c r="E30" i="3"/>
  <c r="E29" i="3"/>
  <c r="E28" i="3"/>
  <c r="E27" i="3"/>
  <c r="E26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2" i="3"/>
  <c r="D2" i="3"/>
  <c r="K1" i="3"/>
  <c r="G19" i="3" s="1"/>
  <c r="H19" i="3" s="1"/>
  <c r="E32" i="2"/>
  <c r="E31" i="2"/>
  <c r="E30" i="2"/>
  <c r="E29" i="2"/>
  <c r="E28" i="2"/>
  <c r="E27" i="2"/>
  <c r="E26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G7" i="2"/>
  <c r="H7" i="2" s="1"/>
  <c r="D7" i="2"/>
  <c r="D6" i="2"/>
  <c r="G5" i="2"/>
  <c r="H5" i="2" s="1"/>
  <c r="D5" i="2"/>
  <c r="D4" i="2"/>
  <c r="D3" i="2"/>
  <c r="K2" i="2"/>
  <c r="D2" i="2"/>
  <c r="K1" i="2"/>
  <c r="G21" i="2" s="1"/>
  <c r="H21" i="2" s="1"/>
  <c r="I10" i="1"/>
  <c r="I18" i="1"/>
  <c r="I5" i="1"/>
  <c r="I15" i="1"/>
  <c r="I21" i="1"/>
  <c r="I19" i="1"/>
  <c r="I20" i="1"/>
  <c r="I12" i="1"/>
  <c r="I3" i="1"/>
  <c r="I6" i="1"/>
  <c r="I7" i="1"/>
  <c r="I16" i="1"/>
  <c r="I8" i="1"/>
  <c r="I9" i="1"/>
  <c r="I14" i="1"/>
  <c r="I22" i="1"/>
  <c r="I13" i="1"/>
  <c r="I23" i="1"/>
  <c r="I17" i="1"/>
  <c r="I4" i="1"/>
  <c r="I11" i="1"/>
  <c r="H10" i="1"/>
  <c r="H18" i="1"/>
  <c r="H5" i="1"/>
  <c r="H15" i="1"/>
  <c r="H21" i="1"/>
  <c r="H19" i="1"/>
  <c r="H20" i="1"/>
  <c r="H12" i="1"/>
  <c r="H3" i="1"/>
  <c r="H6" i="1"/>
  <c r="H7" i="1"/>
  <c r="H16" i="1"/>
  <c r="H8" i="1"/>
  <c r="H9" i="1"/>
  <c r="H14" i="1"/>
  <c r="H22" i="1"/>
  <c r="H13" i="1"/>
  <c r="H23" i="1"/>
  <c r="H17" i="1"/>
  <c r="H4" i="1"/>
  <c r="H11" i="1"/>
  <c r="G3" i="3" l="1"/>
  <c r="H3" i="3" s="1"/>
  <c r="G13" i="3"/>
  <c r="H13" i="3" s="1"/>
  <c r="G22" i="3"/>
  <c r="H22" i="3" s="1"/>
  <c r="G9" i="3"/>
  <c r="H9" i="3" s="1"/>
  <c r="G18" i="3"/>
  <c r="H18" i="3" s="1"/>
  <c r="G7" i="3"/>
  <c r="H7" i="3" s="1"/>
  <c r="G12" i="3"/>
  <c r="H12" i="3" s="1"/>
  <c r="G14" i="3"/>
  <c r="H14" i="3" s="1"/>
  <c r="G21" i="3"/>
  <c r="H21" i="3" s="1"/>
  <c r="G20" i="3"/>
  <c r="H20" i="3" s="1"/>
  <c r="G16" i="3"/>
  <c r="H16" i="3" s="1"/>
  <c r="G5" i="3"/>
  <c r="H5" i="3" s="1"/>
  <c r="G10" i="3"/>
  <c r="H10" i="3" s="1"/>
  <c r="G17" i="3"/>
  <c r="H17" i="3" s="1"/>
  <c r="F16" i="3"/>
  <c r="K7" i="3"/>
  <c r="K3" i="3"/>
  <c r="F2" i="3"/>
  <c r="K8" i="3"/>
  <c r="F29" i="3" s="1"/>
  <c r="K6" i="3"/>
  <c r="E2" i="3"/>
  <c r="E5" i="3"/>
  <c r="F11" i="3"/>
  <c r="E11" i="3"/>
  <c r="F19" i="3"/>
  <c r="F27" i="3"/>
  <c r="E4" i="3"/>
  <c r="E9" i="3"/>
  <c r="E15" i="3"/>
  <c r="F20" i="3"/>
  <c r="F32" i="3"/>
  <c r="E19" i="3"/>
  <c r="E12" i="3"/>
  <c r="G2" i="3"/>
  <c r="H2" i="3" s="1"/>
  <c r="G4" i="3"/>
  <c r="H4" i="3" s="1"/>
  <c r="G6" i="3"/>
  <c r="H6" i="3" s="1"/>
  <c r="G8" i="3"/>
  <c r="H8" i="3" s="1"/>
  <c r="G11" i="3"/>
  <c r="H11" i="3" s="1"/>
  <c r="G15" i="3"/>
  <c r="H15" i="3" s="1"/>
  <c r="G9" i="2"/>
  <c r="H9" i="2" s="1"/>
  <c r="G3" i="2"/>
  <c r="H3" i="2" s="1"/>
  <c r="G13" i="2"/>
  <c r="H13" i="2" s="1"/>
  <c r="K6" i="2"/>
  <c r="K8" i="2"/>
  <c r="F29" i="2" s="1"/>
  <c r="G17" i="2"/>
  <c r="H17" i="2" s="1"/>
  <c r="K3" i="2"/>
  <c r="E10" i="2" s="1"/>
  <c r="E19" i="2"/>
  <c r="E17" i="2"/>
  <c r="F10" i="2"/>
  <c r="E18" i="2"/>
  <c r="F19" i="2"/>
  <c r="G10" i="2"/>
  <c r="H10" i="2" s="1"/>
  <c r="G14" i="2"/>
  <c r="H14" i="2" s="1"/>
  <c r="E16" i="2"/>
  <c r="G18" i="2"/>
  <c r="H18" i="2" s="1"/>
  <c r="G22" i="2"/>
  <c r="H22" i="2" s="1"/>
  <c r="G2" i="2"/>
  <c r="H2" i="2" s="1"/>
  <c r="K7" i="2"/>
  <c r="G8" i="2"/>
  <c r="H8" i="2" s="1"/>
  <c r="G11" i="2"/>
  <c r="H11" i="2" s="1"/>
  <c r="G15" i="2"/>
  <c r="H15" i="2" s="1"/>
  <c r="G19" i="2"/>
  <c r="H19" i="2" s="1"/>
  <c r="G4" i="2"/>
  <c r="H4" i="2" s="1"/>
  <c r="G6" i="2"/>
  <c r="H6" i="2" s="1"/>
  <c r="G12" i="2"/>
  <c r="H12" i="2" s="1"/>
  <c r="G16" i="2"/>
  <c r="H16" i="2" s="1"/>
  <c r="G20" i="2"/>
  <c r="H20" i="2" s="1"/>
  <c r="F28" i="3" l="1"/>
  <c r="F30" i="3"/>
  <c r="F31" i="3"/>
  <c r="G31" i="3" s="1"/>
  <c r="H31" i="3" s="1"/>
  <c r="F26" i="3"/>
  <c r="G26" i="3" s="1"/>
  <c r="H26" i="3" s="1"/>
  <c r="G32" i="3"/>
  <c r="H32" i="3" s="1"/>
  <c r="G30" i="3"/>
  <c r="H30" i="3" s="1"/>
  <c r="G29" i="3"/>
  <c r="H29" i="3" s="1"/>
  <c r="G28" i="3"/>
  <c r="H28" i="3" s="1"/>
  <c r="G27" i="3"/>
  <c r="H27" i="3" s="1"/>
  <c r="F22" i="3"/>
  <c r="F18" i="3"/>
  <c r="F14" i="3"/>
  <c r="F10" i="3"/>
  <c r="E22" i="3"/>
  <c r="F21" i="3"/>
  <c r="E18" i="3"/>
  <c r="F17" i="3"/>
  <c r="E10" i="3"/>
  <c r="F7" i="3"/>
  <c r="F13" i="3"/>
  <c r="F5" i="3"/>
  <c r="E14" i="3"/>
  <c r="F3" i="3"/>
  <c r="F9" i="3"/>
  <c r="E6" i="3"/>
  <c r="E20" i="3"/>
  <c r="F15" i="3"/>
  <c r="F4" i="3"/>
  <c r="E17" i="3"/>
  <c r="E21" i="3"/>
  <c r="E8" i="3"/>
  <c r="F6" i="3"/>
  <c r="E16" i="3"/>
  <c r="F12" i="3"/>
  <c r="E7" i="3"/>
  <c r="E13" i="3"/>
  <c r="F8" i="3"/>
  <c r="E3" i="3"/>
  <c r="K4" i="3" s="1"/>
  <c r="F12" i="2"/>
  <c r="F13" i="2"/>
  <c r="F15" i="2"/>
  <c r="F14" i="2"/>
  <c r="E2" i="2"/>
  <c r="E5" i="2"/>
  <c r="F5" i="2"/>
  <c r="F8" i="2"/>
  <c r="F3" i="2"/>
  <c r="E11" i="2"/>
  <c r="E9" i="2"/>
  <c r="E6" i="2"/>
  <c r="E7" i="2"/>
  <c r="F4" i="2"/>
  <c r="E22" i="2"/>
  <c r="F9" i="2"/>
  <c r="E8" i="2"/>
  <c r="E13" i="2"/>
  <c r="E15" i="2"/>
  <c r="F32" i="2"/>
  <c r="G32" i="2" s="1"/>
  <c r="H32" i="2" s="1"/>
  <c r="F21" i="2"/>
  <c r="F20" i="2"/>
  <c r="E20" i="2"/>
  <c r="E12" i="2"/>
  <c r="F16" i="2"/>
  <c r="F7" i="2"/>
  <c r="F18" i="2"/>
  <c r="E3" i="2"/>
  <c r="K4" i="2" s="1"/>
  <c r="E21" i="2"/>
  <c r="E4" i="2"/>
  <c r="F22" i="2"/>
  <c r="F28" i="2"/>
  <c r="G28" i="2" s="1"/>
  <c r="H28" i="2" s="1"/>
  <c r="F31" i="2"/>
  <c r="G31" i="2" s="1"/>
  <c r="H31" i="2" s="1"/>
  <c r="E14" i="2"/>
  <c r="F2" i="2"/>
  <c r="K5" i="2" s="1"/>
  <c r="F17" i="2"/>
  <c r="F6" i="2"/>
  <c r="F27" i="2"/>
  <c r="G27" i="2" s="1"/>
  <c r="H27" i="2" s="1"/>
  <c r="F11" i="2"/>
  <c r="F30" i="2"/>
  <c r="G30" i="2" s="1"/>
  <c r="H30" i="2" s="1"/>
  <c r="F26" i="2"/>
  <c r="G26" i="2" s="1"/>
  <c r="H26" i="2" s="1"/>
  <c r="G29" i="2"/>
  <c r="H29" i="2" s="1"/>
  <c r="K5" i="3" l="1"/>
</calcChain>
</file>

<file path=xl/sharedStrings.xml><?xml version="1.0" encoding="utf-8"?>
<sst xmlns="http://schemas.openxmlformats.org/spreadsheetml/2006/main" count="249" uniqueCount="158">
  <si>
    <t>ustie r. Dzhulaisai</t>
  </si>
  <si>
    <t>start_date</t>
  </si>
  <si>
    <t>end_date</t>
  </si>
  <si>
    <t>duration</t>
  </si>
  <si>
    <t>peak</t>
  </si>
  <si>
    <t>sum</t>
  </si>
  <si>
    <t>average</t>
  </si>
  <si>
    <t>median</t>
  </si>
  <si>
    <t>01/01/1955</t>
  </si>
  <si>
    <t>06/01/1955</t>
  </si>
  <si>
    <t>5</t>
  </si>
  <si>
    <t>-2.51</t>
  </si>
  <si>
    <t>-5.64</t>
  </si>
  <si>
    <t>-1.13</t>
  </si>
  <si>
    <t>-0.8</t>
  </si>
  <si>
    <t>10/01/1956</t>
  </si>
  <si>
    <t>06/01/1957</t>
  </si>
  <si>
    <t>8</t>
  </si>
  <si>
    <t>-1.6</t>
  </si>
  <si>
    <t>-5.06</t>
  </si>
  <si>
    <t>-0.63</t>
  </si>
  <si>
    <t>-0.45</t>
  </si>
  <si>
    <t>06/01/1961</t>
  </si>
  <si>
    <t>09/01/1962</t>
  </si>
  <si>
    <t>15</t>
  </si>
  <si>
    <t>-1.87</t>
  </si>
  <si>
    <t>-14.05</t>
  </si>
  <si>
    <t>-0.94</t>
  </si>
  <si>
    <t>-0.91</t>
  </si>
  <si>
    <t>01/01/1965</t>
  </si>
  <si>
    <t>03/01/1965</t>
  </si>
  <si>
    <t>2</t>
  </si>
  <si>
    <t>-1.38</t>
  </si>
  <si>
    <t>-2.18</t>
  </si>
  <si>
    <t>-1.09</t>
  </si>
  <si>
    <t>02/01/1970</t>
  </si>
  <si>
    <t>11/01/1970</t>
  </si>
  <si>
    <t>9</t>
  </si>
  <si>
    <t>-1.69</t>
  </si>
  <si>
    <t>-8.89</t>
  </si>
  <si>
    <t>-0.99</t>
  </si>
  <si>
    <t>-1.07</t>
  </si>
  <si>
    <t>04/01/1971</t>
  </si>
  <si>
    <t>03/01/1972</t>
  </si>
  <si>
    <t>11</t>
  </si>
  <si>
    <t>-2.41</t>
  </si>
  <si>
    <t>-16.9</t>
  </si>
  <si>
    <t>-1.54</t>
  </si>
  <si>
    <t>-1.56</t>
  </si>
  <si>
    <t>09/01/1973</t>
  </si>
  <si>
    <t>08/01/1974</t>
  </si>
  <si>
    <t>-2.36</t>
  </si>
  <si>
    <t>-14.19</t>
  </si>
  <si>
    <t>-1.29</t>
  </si>
  <si>
    <t>-1.45</t>
  </si>
  <si>
    <t>03/01/1975</t>
  </si>
  <si>
    <t>04/01/1976</t>
  </si>
  <si>
    <t>13</t>
  </si>
  <si>
    <t>-1.74</t>
  </si>
  <si>
    <t>-14.54</t>
  </si>
  <si>
    <t>-1.12</t>
  </si>
  <si>
    <t>03/01/1977</t>
  </si>
  <si>
    <t>10/01/1977</t>
  </si>
  <si>
    <t>7</t>
  </si>
  <si>
    <t>-7.42</t>
  </si>
  <si>
    <t>-1.06</t>
  </si>
  <si>
    <t>-1</t>
  </si>
  <si>
    <t>11/01/1978</t>
  </si>
  <si>
    <t>12/01/1978</t>
  </si>
  <si>
    <t>1</t>
  </si>
  <si>
    <t>-1.04</t>
  </si>
  <si>
    <t>12/01/1979</t>
  </si>
  <si>
    <t>04/01/1980</t>
  </si>
  <si>
    <t>4</t>
  </si>
  <si>
    <t>-1.53</t>
  </si>
  <si>
    <t>-3.43</t>
  </si>
  <si>
    <t>-0.86</t>
  </si>
  <si>
    <t>-0.77</t>
  </si>
  <si>
    <t>12/01/1980</t>
  </si>
  <si>
    <t>06/01/1981</t>
  </si>
  <si>
    <t>6</t>
  </si>
  <si>
    <t>-3.57</t>
  </si>
  <si>
    <t>-0.59</t>
  </si>
  <si>
    <t>-0.26</t>
  </si>
  <si>
    <t>03/01/1982</t>
  </si>
  <si>
    <t>11/01/1982</t>
  </si>
  <si>
    <t>-1.79</t>
  </si>
  <si>
    <t>-9.36</t>
  </si>
  <si>
    <t>-1.17</t>
  </si>
  <si>
    <t>-1.27</t>
  </si>
  <si>
    <t>12/01/1983</t>
  </si>
  <si>
    <t>03/01/1984</t>
  </si>
  <si>
    <t>3</t>
  </si>
  <si>
    <t>-2.5</t>
  </si>
  <si>
    <t>-3.74</t>
  </si>
  <si>
    <t>-1.25</t>
  </si>
  <si>
    <t>09/01/1984</t>
  </si>
  <si>
    <t>01/01/1985</t>
  </si>
  <si>
    <t>-1.91</t>
  </si>
  <si>
    <t>-4.35</t>
  </si>
  <si>
    <t>09/01/1985</t>
  </si>
  <si>
    <t>09/01/1986</t>
  </si>
  <si>
    <t>12</t>
  </si>
  <si>
    <t>-1.2</t>
  </si>
  <si>
    <t>-8.06</t>
  </si>
  <si>
    <t>-0.67</t>
  </si>
  <si>
    <t>07/01/1988</t>
  </si>
  <si>
    <t>11/01/1989</t>
  </si>
  <si>
    <t>16</t>
  </si>
  <si>
    <t>-2.01</t>
  </si>
  <si>
    <t>-19.45</t>
  </si>
  <si>
    <t>-1.22</t>
  </si>
  <si>
    <t>-1.11</t>
  </si>
  <si>
    <t>05/01/1994</t>
  </si>
  <si>
    <t>11/01/1994</t>
  </si>
  <si>
    <t>-8.02</t>
  </si>
  <si>
    <t>-1.34</t>
  </si>
  <si>
    <t>05/01/1995</t>
  </si>
  <si>
    <t>05/01/1996</t>
  </si>
  <si>
    <t>-2.97</t>
  </si>
  <si>
    <t>-21.12</t>
  </si>
  <si>
    <t>-1.76</t>
  </si>
  <si>
    <t>-1.77</t>
  </si>
  <si>
    <t>11/01/1996</t>
  </si>
  <si>
    <t>06/01/1997</t>
  </si>
  <si>
    <t>-2.47</t>
  </si>
  <si>
    <t>-12.56</t>
  </si>
  <si>
    <t>-1.93</t>
  </si>
  <si>
    <t>12/01/1997</t>
  </si>
  <si>
    <t>01/01/1998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</si>
  <si>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</si>
  <si>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</si>
  <si>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</si>
  <si>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</si>
  <si>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</si>
  <si>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</si>
  <si>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</si>
  <si>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</si>
  <si>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</si>
  <si>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</si>
  <si>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</si>
  <si>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</si>
  <si>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</si>
  <si>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</si>
  <si>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</si>
  <si>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</si>
  <si>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</si>
  <si>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</si>
  <si>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</si>
  <si>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</si>
  <si>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</si>
  <si>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</si>
  <si>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</si>
  <si>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</si>
  <si>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(-1)</t>
  </si>
  <si>
    <t>K (-1.1)</t>
  </si>
  <si>
    <t>K (-0.7)</t>
  </si>
  <si>
    <t>K (-0.8)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</si>
</sst>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opLeftCell="A16" workbookViewId="0">
      <selection activeCell="I3" sqref="I3:I23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130</v>
      </c>
    </row>
    <row r="3" spans="1:9" x14ac:dyDescent="0.35">
      <c r="A3" t="s">
        <v>67</v>
      </c>
      <c r="B3" t="s">
        <v>68</v>
      </c>
      <c r="C3" t="s">
        <v>69</v>
      </c>
      <c r="D3" t="s">
        <v>70</v>
      </c>
      <c r="E3" t="s">
        <v>70</v>
      </c>
      <c r="F3" t="s">
        <v>70</v>
      </c>
      <c r="G3" t="s">
        <v>70</v>
      </c>
      <c r="H3">
        <f>C3*1</f>
        <v>1</v>
      </c>
      <c r="I3">
        <f>E3*-1</f>
        <v>1.04</v>
      </c>
    </row>
    <row r="4" spans="1:9" x14ac:dyDescent="0.35">
      <c r="A4" t="s">
        <v>128</v>
      </c>
      <c r="B4" t="s">
        <v>129</v>
      </c>
      <c r="C4" t="s">
        <v>69</v>
      </c>
      <c r="D4" t="s">
        <v>112</v>
      </c>
      <c r="E4" t="s">
        <v>112</v>
      </c>
      <c r="F4" t="s">
        <v>112</v>
      </c>
      <c r="G4" t="s">
        <v>112</v>
      </c>
      <c r="H4">
        <f>C4*1</f>
        <v>1</v>
      </c>
      <c r="I4">
        <f>E4*-1</f>
        <v>1.1100000000000001</v>
      </c>
    </row>
    <row r="5" spans="1:9" x14ac:dyDescent="0.35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34</v>
      </c>
      <c r="H5">
        <f>C5*1</f>
        <v>2</v>
      </c>
      <c r="I5">
        <f>E5*-1</f>
        <v>2.1800000000000002</v>
      </c>
    </row>
    <row r="6" spans="1:9" x14ac:dyDescent="0.35">
      <c r="A6" t="s">
        <v>71</v>
      </c>
      <c r="B6" t="s">
        <v>72</v>
      </c>
      <c r="C6" t="s">
        <v>73</v>
      </c>
      <c r="D6" t="s">
        <v>74</v>
      </c>
      <c r="E6" t="s">
        <v>75</v>
      </c>
      <c r="F6" t="s">
        <v>76</v>
      </c>
      <c r="G6" t="s">
        <v>77</v>
      </c>
      <c r="H6">
        <f>C6*1</f>
        <v>4</v>
      </c>
      <c r="I6">
        <f>E6*-1</f>
        <v>3.43</v>
      </c>
    </row>
    <row r="7" spans="1:9" x14ac:dyDescent="0.35">
      <c r="A7" t="s">
        <v>78</v>
      </c>
      <c r="B7" t="s">
        <v>79</v>
      </c>
      <c r="C7" t="s">
        <v>80</v>
      </c>
      <c r="D7" t="s">
        <v>74</v>
      </c>
      <c r="E7" t="s">
        <v>81</v>
      </c>
      <c r="F7" t="s">
        <v>82</v>
      </c>
      <c r="G7" t="s">
        <v>83</v>
      </c>
      <c r="H7">
        <f>C7*1</f>
        <v>6</v>
      </c>
      <c r="I7">
        <f>E7*-1</f>
        <v>3.57</v>
      </c>
    </row>
    <row r="8" spans="1:9" x14ac:dyDescent="0.35">
      <c r="A8" t="s">
        <v>90</v>
      </c>
      <c r="B8" t="s">
        <v>91</v>
      </c>
      <c r="C8" t="s">
        <v>92</v>
      </c>
      <c r="D8" t="s">
        <v>93</v>
      </c>
      <c r="E8" t="s">
        <v>94</v>
      </c>
      <c r="F8" t="s">
        <v>95</v>
      </c>
      <c r="G8" t="s">
        <v>13</v>
      </c>
      <c r="H8">
        <f>C8*1</f>
        <v>3</v>
      </c>
      <c r="I8">
        <f>E8*-1</f>
        <v>3.74</v>
      </c>
    </row>
    <row r="9" spans="1:9" x14ac:dyDescent="0.35">
      <c r="A9" t="s">
        <v>96</v>
      </c>
      <c r="B9" t="s">
        <v>97</v>
      </c>
      <c r="C9" t="s">
        <v>73</v>
      </c>
      <c r="D9" t="s">
        <v>98</v>
      </c>
      <c r="E9" t="s">
        <v>99</v>
      </c>
      <c r="F9" t="s">
        <v>34</v>
      </c>
      <c r="G9" t="s">
        <v>34</v>
      </c>
      <c r="H9">
        <f>C9*1</f>
        <v>4</v>
      </c>
      <c r="I9">
        <f>E9*-1</f>
        <v>4.3499999999999996</v>
      </c>
    </row>
    <row r="10" spans="1:9" x14ac:dyDescent="0.35">
      <c r="A10" t="s">
        <v>15</v>
      </c>
      <c r="B10" t="s">
        <v>16</v>
      </c>
      <c r="C10" t="s">
        <v>17</v>
      </c>
      <c r="D10" t="s">
        <v>18</v>
      </c>
      <c r="E10" t="s">
        <v>19</v>
      </c>
      <c r="F10" t="s">
        <v>20</v>
      </c>
      <c r="G10" t="s">
        <v>21</v>
      </c>
      <c r="H10">
        <f>C10*1</f>
        <v>8</v>
      </c>
      <c r="I10">
        <f>E10*-1</f>
        <v>5.0599999999999996</v>
      </c>
    </row>
    <row r="11" spans="1:9" x14ac:dyDescent="0.35">
      <c r="A11" t="s">
        <v>8</v>
      </c>
      <c r="B11" t="s">
        <v>9</v>
      </c>
      <c r="C11" t="s">
        <v>10</v>
      </c>
      <c r="D11" t="s">
        <v>11</v>
      </c>
      <c r="E11" t="s">
        <v>12</v>
      </c>
      <c r="F11" t="s">
        <v>13</v>
      </c>
      <c r="G11" t="s">
        <v>14</v>
      </c>
      <c r="H11">
        <f>C11*1</f>
        <v>5</v>
      </c>
      <c r="I11">
        <f>E11*-1</f>
        <v>5.64</v>
      </c>
    </row>
    <row r="12" spans="1:9" x14ac:dyDescent="0.35">
      <c r="A12" t="s">
        <v>61</v>
      </c>
      <c r="B12" t="s">
        <v>62</v>
      </c>
      <c r="C12" t="s">
        <v>63</v>
      </c>
      <c r="D12" t="s">
        <v>33</v>
      </c>
      <c r="E12" t="s">
        <v>64</v>
      </c>
      <c r="F12" t="s">
        <v>65</v>
      </c>
      <c r="G12" t="s">
        <v>66</v>
      </c>
      <c r="H12">
        <f>C12*1</f>
        <v>7</v>
      </c>
      <c r="I12">
        <f>E12*-1</f>
        <v>7.42</v>
      </c>
    </row>
    <row r="13" spans="1:9" x14ac:dyDescent="0.35">
      <c r="A13" t="s">
        <v>113</v>
      </c>
      <c r="B13" t="s">
        <v>114</v>
      </c>
      <c r="C13" t="s">
        <v>80</v>
      </c>
      <c r="D13" t="s">
        <v>86</v>
      </c>
      <c r="E13" t="s">
        <v>115</v>
      </c>
      <c r="F13" t="s">
        <v>116</v>
      </c>
      <c r="G13" t="s">
        <v>32</v>
      </c>
      <c r="H13">
        <f>C13*1</f>
        <v>6</v>
      </c>
      <c r="I13">
        <f>E13*-1</f>
        <v>8.02</v>
      </c>
    </row>
    <row r="14" spans="1:9" x14ac:dyDescent="0.35">
      <c r="A14" t="s">
        <v>100</v>
      </c>
      <c r="B14" t="s">
        <v>101</v>
      </c>
      <c r="C14" t="s">
        <v>102</v>
      </c>
      <c r="D14" t="s">
        <v>103</v>
      </c>
      <c r="E14" t="s">
        <v>104</v>
      </c>
      <c r="F14" t="s">
        <v>105</v>
      </c>
      <c r="G14" t="s">
        <v>77</v>
      </c>
      <c r="H14">
        <f>C14*1</f>
        <v>12</v>
      </c>
      <c r="I14">
        <f>E14*-1</f>
        <v>8.06</v>
      </c>
    </row>
    <row r="15" spans="1:9" x14ac:dyDescent="0.35">
      <c r="A15" t="s">
        <v>35</v>
      </c>
      <c r="B15" t="s">
        <v>36</v>
      </c>
      <c r="C15" t="s">
        <v>37</v>
      </c>
      <c r="D15" t="s">
        <v>38</v>
      </c>
      <c r="E15" t="s">
        <v>39</v>
      </c>
      <c r="F15" t="s">
        <v>40</v>
      </c>
      <c r="G15" t="s">
        <v>41</v>
      </c>
      <c r="H15">
        <f>C15*1</f>
        <v>9</v>
      </c>
      <c r="I15">
        <f>E15*-1</f>
        <v>8.89</v>
      </c>
    </row>
    <row r="16" spans="1:9" x14ac:dyDescent="0.35">
      <c r="A16" t="s">
        <v>84</v>
      </c>
      <c r="B16" t="s">
        <v>85</v>
      </c>
      <c r="C16" t="s">
        <v>17</v>
      </c>
      <c r="D16" t="s">
        <v>86</v>
      </c>
      <c r="E16" t="s">
        <v>87</v>
      </c>
      <c r="F16" t="s">
        <v>88</v>
      </c>
      <c r="G16" t="s">
        <v>89</v>
      </c>
      <c r="H16">
        <f>C16*1</f>
        <v>8</v>
      </c>
      <c r="I16">
        <f>E16*-1</f>
        <v>9.36</v>
      </c>
    </row>
    <row r="17" spans="1:9" x14ac:dyDescent="0.35">
      <c r="A17" t="s">
        <v>123</v>
      </c>
      <c r="B17" t="s">
        <v>124</v>
      </c>
      <c r="C17" t="s">
        <v>63</v>
      </c>
      <c r="D17" t="s">
        <v>125</v>
      </c>
      <c r="E17" t="s">
        <v>126</v>
      </c>
      <c r="F17" t="s">
        <v>86</v>
      </c>
      <c r="G17" t="s">
        <v>127</v>
      </c>
      <c r="H17">
        <f>C17*1</f>
        <v>7</v>
      </c>
      <c r="I17">
        <f>E17*-1</f>
        <v>12.56</v>
      </c>
    </row>
    <row r="18" spans="1:9" x14ac:dyDescent="0.35">
      <c r="A18" t="s">
        <v>22</v>
      </c>
      <c r="B18" t="s">
        <v>23</v>
      </c>
      <c r="C18" t="s">
        <v>24</v>
      </c>
      <c r="D18" t="s">
        <v>25</v>
      </c>
      <c r="E18" t="s">
        <v>26</v>
      </c>
      <c r="F18" t="s">
        <v>27</v>
      </c>
      <c r="G18" t="s">
        <v>28</v>
      </c>
      <c r="H18">
        <f>C18*1</f>
        <v>15</v>
      </c>
      <c r="I18">
        <f>E18*-1</f>
        <v>14.05</v>
      </c>
    </row>
    <row r="19" spans="1:9" x14ac:dyDescent="0.35">
      <c r="A19" t="s">
        <v>49</v>
      </c>
      <c r="B19" t="s">
        <v>50</v>
      </c>
      <c r="C19" t="s">
        <v>44</v>
      </c>
      <c r="D19" t="s">
        <v>51</v>
      </c>
      <c r="E19" t="s">
        <v>52</v>
      </c>
      <c r="F19" t="s">
        <v>53</v>
      </c>
      <c r="G19" t="s">
        <v>54</v>
      </c>
      <c r="H19">
        <f>C19*1</f>
        <v>11</v>
      </c>
      <c r="I19">
        <f>E19*-1</f>
        <v>14.19</v>
      </c>
    </row>
    <row r="20" spans="1:9" x14ac:dyDescent="0.35">
      <c r="A20" t="s">
        <v>55</v>
      </c>
      <c r="B20" t="s">
        <v>56</v>
      </c>
      <c r="C20" t="s">
        <v>57</v>
      </c>
      <c r="D20" t="s">
        <v>58</v>
      </c>
      <c r="E20" t="s">
        <v>59</v>
      </c>
      <c r="F20" t="s">
        <v>60</v>
      </c>
      <c r="G20" t="s">
        <v>53</v>
      </c>
      <c r="H20">
        <f>C20*1</f>
        <v>13</v>
      </c>
      <c r="I20">
        <f>E20*-1</f>
        <v>14.54</v>
      </c>
    </row>
    <row r="21" spans="1:9" x14ac:dyDescent="0.35">
      <c r="A21" t="s">
        <v>42</v>
      </c>
      <c r="B21" t="s">
        <v>43</v>
      </c>
      <c r="C21" t="s">
        <v>44</v>
      </c>
      <c r="D21" t="s">
        <v>45</v>
      </c>
      <c r="E21" t="s">
        <v>46</v>
      </c>
      <c r="F21" t="s">
        <v>47</v>
      </c>
      <c r="G21" t="s">
        <v>48</v>
      </c>
      <c r="H21">
        <f>C21*1</f>
        <v>11</v>
      </c>
      <c r="I21">
        <f>E21*-1</f>
        <v>16.899999999999999</v>
      </c>
    </row>
    <row r="22" spans="1:9" x14ac:dyDescent="0.35">
      <c r="A22" t="s">
        <v>106</v>
      </c>
      <c r="B22" t="s">
        <v>107</v>
      </c>
      <c r="C22" t="s">
        <v>108</v>
      </c>
      <c r="D22" t="s">
        <v>109</v>
      </c>
      <c r="E22" t="s">
        <v>110</v>
      </c>
      <c r="F22" t="s">
        <v>111</v>
      </c>
      <c r="G22" t="s">
        <v>112</v>
      </c>
      <c r="H22">
        <f>C22*1</f>
        <v>16</v>
      </c>
      <c r="I22">
        <f>E22*-1</f>
        <v>19.45</v>
      </c>
    </row>
    <row r="23" spans="1:9" x14ac:dyDescent="0.35">
      <c r="A23" t="s">
        <v>117</v>
      </c>
      <c r="B23" t="s">
        <v>118</v>
      </c>
      <c r="C23" t="s">
        <v>102</v>
      </c>
      <c r="D23" t="s">
        <v>119</v>
      </c>
      <c r="E23" t="s">
        <v>120</v>
      </c>
      <c r="F23" t="s">
        <v>121</v>
      </c>
      <c r="G23" t="s">
        <v>122</v>
      </c>
      <c r="H23">
        <f>C23*1</f>
        <v>12</v>
      </c>
      <c r="I23">
        <f>E23*-1</f>
        <v>21.12</v>
      </c>
    </row>
  </sheetData>
  <sortState xmlns:xlrd2="http://schemas.microsoft.com/office/spreadsheetml/2017/richdata2" ref="A3:I24">
    <sortCondition ref="I1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6849B-44FA-4AFF-A9B1-389E164B7F2A}">
  <dimension ref="A1:K32"/>
  <sheetViews>
    <sheetView topLeftCell="A19" workbookViewId="0">
      <selection activeCell="C26" sqref="C26:D32"/>
    </sheetView>
  </sheetViews>
  <sheetFormatPr defaultRowHeight="14.5" x14ac:dyDescent="0.35"/>
  <sheetData>
    <row r="1" spans="1:11" x14ac:dyDescent="0.35">
      <c r="A1" t="s">
        <v>131</v>
      </c>
      <c r="B1" t="s">
        <v>132</v>
      </c>
      <c r="C1" t="s">
        <v>133</v>
      </c>
      <c r="D1" t="s">
        <v>134</v>
      </c>
      <c r="E1" t="s">
        <v>135</v>
      </c>
      <c r="F1" t="s">
        <v>136</v>
      </c>
      <c r="G1" t="s">
        <v>137</v>
      </c>
      <c r="H1" t="s">
        <v>138</v>
      </c>
      <c r="J1" t="s">
        <v>139</v>
      </c>
      <c r="K1">
        <f>COUNT(C2:C22)</f>
        <v>21</v>
      </c>
    </row>
    <row r="2" spans="1:11" x14ac:dyDescent="0.35">
      <c r="A2">
        <v>1</v>
      </c>
      <c r="B2" t="s">
        <v>67</v>
      </c>
      <c r="C2">
        <v>1</v>
      </c>
      <c r="D2">
        <f t="shared" ref="D2:D22" si="0">LOG(C2)</f>
        <v>0</v>
      </c>
      <c r="E2">
        <f t="shared" ref="E2:E22" si="1">(D2-$K$3)^2</f>
        <v>0.61163309446276803</v>
      </c>
      <c r="F2">
        <f t="shared" ref="F2:F22" si="2">(D2-$K$3)^3</f>
        <v>-0.47833974151194708</v>
      </c>
      <c r="G2">
        <f t="shared" ref="G2:G22" si="3">($K$1+1)/A2</f>
        <v>22</v>
      </c>
      <c r="H2">
        <f t="shared" ref="H2:H22" si="4">1/G2</f>
        <v>4.5454545454545456E-2</v>
      </c>
      <c r="J2" t="s">
        <v>140</v>
      </c>
      <c r="K2">
        <f>AVERAGE(C2:C22)</f>
        <v>7.666666666666667</v>
      </c>
    </row>
    <row r="3" spans="1:11" x14ac:dyDescent="0.35">
      <c r="A3">
        <v>2</v>
      </c>
      <c r="B3" t="s">
        <v>128</v>
      </c>
      <c r="C3">
        <v>1</v>
      </c>
      <c r="D3">
        <f t="shared" si="0"/>
        <v>0</v>
      </c>
      <c r="E3">
        <f t="shared" si="1"/>
        <v>0.61163309446276803</v>
      </c>
      <c r="F3">
        <f t="shared" si="2"/>
        <v>-0.47833974151194708</v>
      </c>
      <c r="G3">
        <f t="shared" si="3"/>
        <v>11</v>
      </c>
      <c r="H3">
        <f t="shared" si="4"/>
        <v>9.0909090909090912E-2</v>
      </c>
      <c r="J3" t="s">
        <v>141</v>
      </c>
      <c r="K3">
        <f>AVERAGE(D2:D22)</f>
        <v>0.78206975038213056</v>
      </c>
    </row>
    <row r="4" spans="1:11" x14ac:dyDescent="0.35">
      <c r="A4">
        <v>3</v>
      </c>
      <c r="B4" t="s">
        <v>29</v>
      </c>
      <c r="C4">
        <v>2</v>
      </c>
      <c r="D4">
        <f t="shared" si="0"/>
        <v>0.3010299956639812</v>
      </c>
      <c r="E4">
        <f t="shared" si="1"/>
        <v>0.23139924561929731</v>
      </c>
      <c r="F4">
        <f t="shared" si="2"/>
        <v>-0.11131223635467158</v>
      </c>
      <c r="G4">
        <f t="shared" si="3"/>
        <v>7.333333333333333</v>
      </c>
      <c r="H4">
        <f t="shared" si="4"/>
        <v>0.13636363636363638</v>
      </c>
      <c r="J4" t="s">
        <v>142</v>
      </c>
      <c r="K4">
        <f>SUM(E2:E22)</f>
        <v>2.4408493944551495</v>
      </c>
    </row>
    <row r="5" spans="1:11" x14ac:dyDescent="0.35">
      <c r="A5">
        <v>4</v>
      </c>
      <c r="B5" t="s">
        <v>90</v>
      </c>
      <c r="C5">
        <v>3</v>
      </c>
      <c r="D5">
        <f t="shared" si="0"/>
        <v>0.47712125471966244</v>
      </c>
      <c r="E5">
        <f t="shared" si="1"/>
        <v>9.299358500680234E-2</v>
      </c>
      <c r="F5">
        <f t="shared" si="2"/>
        <v>-2.8358253854084223E-2</v>
      </c>
      <c r="G5">
        <f t="shared" si="3"/>
        <v>5.5</v>
      </c>
      <c r="H5">
        <f t="shared" si="4"/>
        <v>0.18181818181818182</v>
      </c>
      <c r="J5" t="s">
        <v>143</v>
      </c>
      <c r="K5">
        <f>SUM(F2:F22)</f>
        <v>-0.83920322630866395</v>
      </c>
    </row>
    <row r="6" spans="1:11" x14ac:dyDescent="0.35">
      <c r="A6">
        <v>5</v>
      </c>
      <c r="B6" t="s">
        <v>71</v>
      </c>
      <c r="C6">
        <v>4</v>
      </c>
      <c r="D6">
        <f t="shared" si="0"/>
        <v>0.6020599913279624</v>
      </c>
      <c r="E6">
        <f t="shared" si="1"/>
        <v>3.2403513354739677E-2</v>
      </c>
      <c r="F6">
        <f t="shared" si="2"/>
        <v>-5.8329486314952095E-3</v>
      </c>
      <c r="G6">
        <f t="shared" si="3"/>
        <v>4.4000000000000004</v>
      </c>
      <c r="H6">
        <f t="shared" si="4"/>
        <v>0.22727272727272727</v>
      </c>
      <c r="J6" t="s">
        <v>144</v>
      </c>
      <c r="K6">
        <f>VAR(D2:D22)</f>
        <v>0.12204246972275756</v>
      </c>
    </row>
    <row r="7" spans="1:11" x14ac:dyDescent="0.35">
      <c r="A7">
        <v>6</v>
      </c>
      <c r="B7" t="s">
        <v>96</v>
      </c>
      <c r="C7">
        <v>4</v>
      </c>
      <c r="D7">
        <f t="shared" si="0"/>
        <v>0.6020599913279624</v>
      </c>
      <c r="E7">
        <f t="shared" si="1"/>
        <v>3.2403513354739677E-2</v>
      </c>
      <c r="F7">
        <f t="shared" si="2"/>
        <v>-5.8329486314952095E-3</v>
      </c>
      <c r="G7">
        <f t="shared" si="3"/>
        <v>3.6666666666666665</v>
      </c>
      <c r="H7">
        <f t="shared" si="4"/>
        <v>0.27272727272727276</v>
      </c>
      <c r="J7" t="s">
        <v>145</v>
      </c>
      <c r="K7">
        <f>STDEV(D2:D22)</f>
        <v>0.34934577387276</v>
      </c>
    </row>
    <row r="8" spans="1:11" x14ac:dyDescent="0.35">
      <c r="A8">
        <v>7</v>
      </c>
      <c r="B8" t="s">
        <v>8</v>
      </c>
      <c r="C8">
        <v>5</v>
      </c>
      <c r="D8">
        <f t="shared" si="0"/>
        <v>0.69897000433601886</v>
      </c>
      <c r="E8">
        <f t="shared" si="1"/>
        <v>6.9055677929282574E-3</v>
      </c>
      <c r="F8">
        <f t="shared" si="2"/>
        <v>-5.7385092989654626E-4</v>
      </c>
      <c r="G8">
        <f t="shared" si="3"/>
        <v>3.1428571428571428</v>
      </c>
      <c r="H8">
        <f t="shared" si="4"/>
        <v>0.31818181818181818</v>
      </c>
      <c r="J8" t="s">
        <v>146</v>
      </c>
      <c r="K8">
        <f>SKEW(D2:D22)</f>
        <v>-1.0877682074541362</v>
      </c>
    </row>
    <row r="9" spans="1:11" x14ac:dyDescent="0.35">
      <c r="A9">
        <v>8</v>
      </c>
      <c r="B9" t="s">
        <v>78</v>
      </c>
      <c r="C9">
        <v>6</v>
      </c>
      <c r="D9">
        <f t="shared" si="0"/>
        <v>0.77815125038364363</v>
      </c>
      <c r="E9">
        <f t="shared" si="1"/>
        <v>1.5354642238142024E-5</v>
      </c>
      <c r="F9">
        <f t="shared" si="2"/>
        <v>-6.0167165586926786E-8</v>
      </c>
      <c r="G9">
        <f t="shared" si="3"/>
        <v>2.75</v>
      </c>
      <c r="H9">
        <f t="shared" si="4"/>
        <v>0.36363636363636365</v>
      </c>
      <c r="J9" t="s">
        <v>147</v>
      </c>
      <c r="K9">
        <v>-1</v>
      </c>
    </row>
    <row r="10" spans="1:11" x14ac:dyDescent="0.35">
      <c r="A10">
        <v>9</v>
      </c>
      <c r="B10" t="s">
        <v>113</v>
      </c>
      <c r="C10">
        <v>6</v>
      </c>
      <c r="D10">
        <f t="shared" si="0"/>
        <v>0.77815125038364363</v>
      </c>
      <c r="E10">
        <f t="shared" si="1"/>
        <v>1.5354642238142024E-5</v>
      </c>
      <c r="F10">
        <f t="shared" si="2"/>
        <v>-6.0167165586926786E-8</v>
      </c>
      <c r="G10">
        <f t="shared" si="3"/>
        <v>2.4444444444444446</v>
      </c>
      <c r="H10">
        <f t="shared" si="4"/>
        <v>0.40909090909090906</v>
      </c>
      <c r="J10" t="s">
        <v>148</v>
      </c>
      <c r="K10">
        <v>-1.1000000000000001</v>
      </c>
    </row>
    <row r="11" spans="1:11" x14ac:dyDescent="0.35">
      <c r="A11">
        <v>10</v>
      </c>
      <c r="B11" t="s">
        <v>61</v>
      </c>
      <c r="C11">
        <v>7</v>
      </c>
      <c r="D11">
        <f t="shared" si="0"/>
        <v>0.84509804001425681</v>
      </c>
      <c r="E11">
        <f t="shared" si="1"/>
        <v>3.9725652939511941E-3</v>
      </c>
      <c r="F11">
        <f t="shared" si="2"/>
        <v>2.5038399592968862E-4</v>
      </c>
      <c r="G11">
        <f t="shared" si="3"/>
        <v>2.2000000000000002</v>
      </c>
      <c r="H11">
        <f t="shared" si="4"/>
        <v>0.45454545454545453</v>
      </c>
    </row>
    <row r="12" spans="1:11" x14ac:dyDescent="0.35">
      <c r="A12">
        <v>11</v>
      </c>
      <c r="B12" t="s">
        <v>123</v>
      </c>
      <c r="C12">
        <v>7</v>
      </c>
      <c r="D12">
        <f t="shared" si="0"/>
        <v>0.84509804001425681</v>
      </c>
      <c r="E12">
        <f t="shared" si="1"/>
        <v>3.9725652939511941E-3</v>
      </c>
      <c r="F12">
        <f t="shared" si="2"/>
        <v>2.5038399592968862E-4</v>
      </c>
      <c r="G12">
        <f t="shared" si="3"/>
        <v>2</v>
      </c>
      <c r="H12">
        <f t="shared" si="4"/>
        <v>0.5</v>
      </c>
    </row>
    <row r="13" spans="1:11" x14ac:dyDescent="0.35">
      <c r="A13">
        <v>12</v>
      </c>
      <c r="B13" t="s">
        <v>15</v>
      </c>
      <c r="C13">
        <v>8</v>
      </c>
      <c r="D13">
        <f t="shared" si="0"/>
        <v>0.90308998699194354</v>
      </c>
      <c r="E13">
        <f t="shared" si="1"/>
        <v>1.4645897669095118E-2</v>
      </c>
      <c r="F13">
        <f t="shared" si="2"/>
        <v>1.7724500012769996E-3</v>
      </c>
      <c r="G13">
        <f t="shared" si="3"/>
        <v>1.8333333333333333</v>
      </c>
      <c r="H13">
        <f t="shared" si="4"/>
        <v>0.54545454545454553</v>
      </c>
    </row>
    <row r="14" spans="1:11" x14ac:dyDescent="0.35">
      <c r="A14">
        <v>13</v>
      </c>
      <c r="B14" t="s">
        <v>84</v>
      </c>
      <c r="C14">
        <v>8</v>
      </c>
      <c r="D14">
        <f t="shared" si="0"/>
        <v>0.90308998699194354</v>
      </c>
      <c r="E14">
        <f t="shared" si="1"/>
        <v>1.4645897669095118E-2</v>
      </c>
      <c r="F14">
        <f t="shared" si="2"/>
        <v>1.7724500012769996E-3</v>
      </c>
      <c r="G14">
        <f t="shared" si="3"/>
        <v>1.6923076923076923</v>
      </c>
      <c r="H14">
        <f t="shared" si="4"/>
        <v>0.59090909090909094</v>
      </c>
    </row>
    <row r="15" spans="1:11" x14ac:dyDescent="0.35">
      <c r="A15">
        <v>14</v>
      </c>
      <c r="B15" t="s">
        <v>35</v>
      </c>
      <c r="C15">
        <v>9</v>
      </c>
      <c r="D15">
        <f t="shared" si="0"/>
        <v>0.95424250943932487</v>
      </c>
      <c r="E15">
        <f t="shared" si="1"/>
        <v>2.9643458961366685E-2</v>
      </c>
      <c r="F15">
        <f t="shared" si="2"/>
        <v>5.1037961173772137E-3</v>
      </c>
      <c r="G15">
        <f t="shared" si="3"/>
        <v>1.5714285714285714</v>
      </c>
      <c r="H15">
        <f t="shared" si="4"/>
        <v>0.63636363636363635</v>
      </c>
    </row>
    <row r="16" spans="1:11" x14ac:dyDescent="0.35">
      <c r="A16">
        <v>15</v>
      </c>
      <c r="B16" t="s">
        <v>42</v>
      </c>
      <c r="C16">
        <v>11</v>
      </c>
      <c r="D16">
        <f t="shared" si="0"/>
        <v>1.0413926851582251</v>
      </c>
      <c r="E16">
        <f t="shared" si="1"/>
        <v>6.7248384500886604E-2</v>
      </c>
      <c r="F16">
        <f t="shared" si="2"/>
        <v>1.7439048427721145E-2</v>
      </c>
      <c r="G16">
        <f t="shared" si="3"/>
        <v>1.4666666666666666</v>
      </c>
      <c r="H16">
        <f t="shared" si="4"/>
        <v>0.68181818181818188</v>
      </c>
    </row>
    <row r="17" spans="1:8" x14ac:dyDescent="0.35">
      <c r="A17">
        <v>16</v>
      </c>
      <c r="B17" t="s">
        <v>49</v>
      </c>
      <c r="C17">
        <v>11</v>
      </c>
      <c r="D17">
        <f t="shared" si="0"/>
        <v>1.0413926851582251</v>
      </c>
      <c r="E17">
        <f t="shared" si="1"/>
        <v>6.7248384500886604E-2</v>
      </c>
      <c r="F17">
        <f t="shared" si="2"/>
        <v>1.7439048427721145E-2</v>
      </c>
      <c r="G17">
        <f t="shared" si="3"/>
        <v>1.375</v>
      </c>
      <c r="H17">
        <f t="shared" si="4"/>
        <v>0.72727272727272729</v>
      </c>
    </row>
    <row r="18" spans="1:8" x14ac:dyDescent="0.35">
      <c r="A18">
        <v>17</v>
      </c>
      <c r="B18" t="s">
        <v>100</v>
      </c>
      <c r="C18">
        <v>12</v>
      </c>
      <c r="D18">
        <f t="shared" si="0"/>
        <v>1.0791812460476249</v>
      </c>
      <c r="E18">
        <f t="shared" si="1"/>
        <v>8.8275240856587056E-2</v>
      </c>
      <c r="F18">
        <f t="shared" si="2"/>
        <v>2.6227588841132334E-2</v>
      </c>
      <c r="G18">
        <f t="shared" si="3"/>
        <v>1.2941176470588236</v>
      </c>
      <c r="H18">
        <f t="shared" si="4"/>
        <v>0.77272727272727271</v>
      </c>
    </row>
    <row r="19" spans="1:8" x14ac:dyDescent="0.35">
      <c r="A19">
        <v>18</v>
      </c>
      <c r="B19" t="s">
        <v>117</v>
      </c>
      <c r="C19">
        <v>12</v>
      </c>
      <c r="D19">
        <f t="shared" si="0"/>
        <v>1.0791812460476249</v>
      </c>
      <c r="E19">
        <f t="shared" si="1"/>
        <v>8.8275240856587056E-2</v>
      </c>
      <c r="F19">
        <f t="shared" si="2"/>
        <v>2.6227588841132334E-2</v>
      </c>
      <c r="G19">
        <f t="shared" si="3"/>
        <v>1.2222222222222223</v>
      </c>
      <c r="H19">
        <f t="shared" si="4"/>
        <v>0.81818181818181812</v>
      </c>
    </row>
    <row r="20" spans="1:8" x14ac:dyDescent="0.35">
      <c r="A20">
        <v>19</v>
      </c>
      <c r="B20" t="s">
        <v>55</v>
      </c>
      <c r="C20">
        <v>13</v>
      </c>
      <c r="D20">
        <f t="shared" si="0"/>
        <v>1.1139433523068367</v>
      </c>
      <c r="E20">
        <f t="shared" si="1"/>
        <v>0.11014008765447833</v>
      </c>
      <c r="F20">
        <f t="shared" si="2"/>
        <v>3.6552587606194585E-2</v>
      </c>
      <c r="G20">
        <f t="shared" si="3"/>
        <v>1.1578947368421053</v>
      </c>
      <c r="H20">
        <f t="shared" si="4"/>
        <v>0.86363636363636365</v>
      </c>
    </row>
    <row r="21" spans="1:8" x14ac:dyDescent="0.35">
      <c r="A21">
        <v>20</v>
      </c>
      <c r="B21" t="s">
        <v>22</v>
      </c>
      <c r="C21">
        <v>15</v>
      </c>
      <c r="D21">
        <f t="shared" si="0"/>
        <v>1.1760912590556813</v>
      </c>
      <c r="E21">
        <f t="shared" si="1"/>
        <v>0.15525294929738107</v>
      </c>
      <c r="F21">
        <f t="shared" si="2"/>
        <v>6.1173001308172374E-2</v>
      </c>
      <c r="G21">
        <f t="shared" si="3"/>
        <v>1.1000000000000001</v>
      </c>
      <c r="H21">
        <f t="shared" si="4"/>
        <v>0.90909090909090906</v>
      </c>
    </row>
    <row r="22" spans="1:8" x14ac:dyDescent="0.35">
      <c r="A22">
        <v>21</v>
      </c>
      <c r="B22" t="s">
        <v>106</v>
      </c>
      <c r="C22">
        <v>16</v>
      </c>
      <c r="D22">
        <f t="shared" si="0"/>
        <v>1.2041199826559248</v>
      </c>
      <c r="E22">
        <f t="shared" si="1"/>
        <v>0.17812639856236367</v>
      </c>
      <c r="F22">
        <f t="shared" si="2"/>
        <v>7.5178287887340031E-2</v>
      </c>
      <c r="G22">
        <f t="shared" si="3"/>
        <v>1.0476190476190477</v>
      </c>
      <c r="H22">
        <f t="shared" si="4"/>
        <v>0.95454545454545447</v>
      </c>
    </row>
    <row r="25" spans="1:8" x14ac:dyDescent="0.35">
      <c r="B25" t="s">
        <v>149</v>
      </c>
      <c r="C25" t="s">
        <v>154</v>
      </c>
      <c r="D25" t="s">
        <v>155</v>
      </c>
      <c r="E25" t="s">
        <v>150</v>
      </c>
      <c r="F25" t="s">
        <v>151</v>
      </c>
      <c r="G25" t="s">
        <v>152</v>
      </c>
      <c r="H25" s="1" t="s">
        <v>153</v>
      </c>
    </row>
    <row r="26" spans="1:8" x14ac:dyDescent="0.35">
      <c r="B26">
        <v>2</v>
      </c>
      <c r="C26">
        <v>0.16400000000000001</v>
      </c>
      <c r="D26">
        <v>0.18</v>
      </c>
      <c r="E26">
        <f>(C26-D26)/($K$9-$K$10)</f>
        <v>-0.15999999999999973</v>
      </c>
      <c r="F26" s="2">
        <f>C26+(E26*($K$8-$K$9))</f>
        <v>0.17804291319266177</v>
      </c>
      <c r="G26" s="2">
        <f t="shared" ref="G26:G32" si="5">$K$3+(F26*$K$7)</f>
        <v>0.8442682896739816</v>
      </c>
      <c r="H26" s="3">
        <f t="shared" ref="H26:H32" si="6">10^G26</f>
        <v>6.9866387724987025</v>
      </c>
    </row>
    <row r="27" spans="1:8" x14ac:dyDescent="0.35">
      <c r="B27">
        <v>5</v>
      </c>
      <c r="C27">
        <v>0.85199999999999998</v>
      </c>
      <c r="D27">
        <v>0.84799999999999998</v>
      </c>
      <c r="E27">
        <f t="shared" ref="E27:E32" si="7">(C27-D27)/($K$9-$K$10)</f>
        <v>0.04</v>
      </c>
      <c r="F27" s="2">
        <f t="shared" ref="F27:F32" si="8">C27+(E27*($K$8-$K$9))</f>
        <v>0.84848927170183452</v>
      </c>
      <c r="G27" s="2">
        <f t="shared" si="5"/>
        <v>1.0784858916275424</v>
      </c>
      <c r="H27" s="3">
        <f t="shared" si="6"/>
        <v>11.980802020501526</v>
      </c>
    </row>
    <row r="28" spans="1:8" x14ac:dyDescent="0.35">
      <c r="B28">
        <v>10</v>
      </c>
      <c r="C28">
        <v>1.1279999999999999</v>
      </c>
      <c r="D28">
        <v>1.107</v>
      </c>
      <c r="E28">
        <f t="shared" si="7"/>
        <v>0.20999999999999888</v>
      </c>
      <c r="F28" s="2">
        <f t="shared" si="8"/>
        <v>1.1095686764346313</v>
      </c>
      <c r="G28" s="2">
        <f t="shared" si="5"/>
        <v>1.1696928783161609</v>
      </c>
      <c r="H28" s="3">
        <f t="shared" si="6"/>
        <v>14.780627712125883</v>
      </c>
    </row>
    <row r="29" spans="1:8" x14ac:dyDescent="0.35">
      <c r="B29">
        <v>25</v>
      </c>
      <c r="C29">
        <v>1.3660000000000001</v>
      </c>
      <c r="D29">
        <v>1.3240000000000001</v>
      </c>
      <c r="E29">
        <f t="shared" si="7"/>
        <v>0.42</v>
      </c>
      <c r="F29" s="2">
        <f t="shared" si="8"/>
        <v>1.3291373528692629</v>
      </c>
      <c r="G29" s="2">
        <f t="shared" si="5"/>
        <v>1.2463982675034349</v>
      </c>
      <c r="H29" s="3">
        <f t="shared" si="6"/>
        <v>17.635925985237488</v>
      </c>
    </row>
    <row r="30" spans="1:8" x14ac:dyDescent="0.35">
      <c r="B30">
        <v>50</v>
      </c>
      <c r="C30">
        <v>1.492</v>
      </c>
      <c r="D30">
        <v>1.4350000000000001</v>
      </c>
      <c r="E30">
        <f t="shared" si="7"/>
        <v>0.56999999999999884</v>
      </c>
      <c r="F30" s="2">
        <f t="shared" si="8"/>
        <v>1.4419721217511425</v>
      </c>
      <c r="G30" s="2">
        <f t="shared" si="5"/>
        <v>1.285816617158229</v>
      </c>
      <c r="H30" s="3">
        <f t="shared" si="6"/>
        <v>19.311527067220297</v>
      </c>
    </row>
    <row r="31" spans="1:8" x14ac:dyDescent="0.35">
      <c r="B31">
        <v>100</v>
      </c>
      <c r="C31">
        <v>1.5880000000000001</v>
      </c>
      <c r="D31">
        <v>1.518</v>
      </c>
      <c r="E31">
        <f t="shared" si="7"/>
        <v>0.7</v>
      </c>
      <c r="F31" s="2">
        <f t="shared" si="8"/>
        <v>1.5265622547821047</v>
      </c>
      <c r="G31" s="2">
        <f t="shared" si="5"/>
        <v>1.3153678226439305</v>
      </c>
      <c r="H31" s="3">
        <f t="shared" si="6"/>
        <v>20.671301559157651</v>
      </c>
    </row>
    <row r="32" spans="1:8" x14ac:dyDescent="0.35">
      <c r="B32">
        <v>200</v>
      </c>
      <c r="C32">
        <v>1.6639999999999999</v>
      </c>
      <c r="D32">
        <v>1.581</v>
      </c>
      <c r="E32">
        <f t="shared" si="7"/>
        <v>0.82999999999999885</v>
      </c>
      <c r="F32" s="2">
        <f t="shared" si="8"/>
        <v>1.5911523878130671</v>
      </c>
      <c r="G32" s="2">
        <f t="shared" si="5"/>
        <v>1.3379321126521764</v>
      </c>
      <c r="H32" s="3">
        <f t="shared" si="6"/>
        <v>21.773693872165495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7686B-50F3-45DA-9F24-88297A200488}">
  <dimension ref="A1:K32"/>
  <sheetViews>
    <sheetView tabSelected="1" topLeftCell="A10" workbookViewId="0">
      <selection activeCell="C26" sqref="C26:D32"/>
    </sheetView>
  </sheetViews>
  <sheetFormatPr defaultRowHeight="14.5" x14ac:dyDescent="0.35"/>
  <sheetData>
    <row r="1" spans="1:11" x14ac:dyDescent="0.35">
      <c r="A1" t="s">
        <v>131</v>
      </c>
      <c r="B1" t="s">
        <v>132</v>
      </c>
      <c r="C1" t="s">
        <v>133</v>
      </c>
      <c r="D1" t="s">
        <v>134</v>
      </c>
      <c r="E1" t="s">
        <v>135</v>
      </c>
      <c r="F1" t="s">
        <v>136</v>
      </c>
      <c r="G1" t="s">
        <v>137</v>
      </c>
      <c r="H1" t="s">
        <v>138</v>
      </c>
      <c r="J1" t="s">
        <v>139</v>
      </c>
      <c r="K1">
        <f>COUNT(C2:C22)</f>
        <v>21</v>
      </c>
    </row>
    <row r="2" spans="1:11" x14ac:dyDescent="0.35">
      <c r="A2">
        <v>1</v>
      </c>
      <c r="B2" t="s">
        <v>67</v>
      </c>
      <c r="C2">
        <v>1.04</v>
      </c>
      <c r="D2">
        <f t="shared" ref="D2:D22" si="0">LOG(C2)</f>
        <v>1.703333929878037E-2</v>
      </c>
      <c r="E2">
        <f t="shared" ref="E2:E22" si="1">(D2-$K$3)^2</f>
        <v>0.64012720002518053</v>
      </c>
      <c r="F2">
        <f t="shared" ref="F2:F22" si="2">(D2-$K$3)^3</f>
        <v>-0.51215264761426837</v>
      </c>
      <c r="G2">
        <f t="shared" ref="G2:G22" si="3">($K$1+1)/A2</f>
        <v>22</v>
      </c>
      <c r="H2">
        <f t="shared" ref="H2:H22" si="4">1/G2</f>
        <v>4.5454545454545456E-2</v>
      </c>
      <c r="J2" t="s">
        <v>140</v>
      </c>
      <c r="K2">
        <f>AVERAGE(C2:C22)</f>
        <v>8.7942857142857154</v>
      </c>
    </row>
    <row r="3" spans="1:11" x14ac:dyDescent="0.35">
      <c r="A3">
        <v>2</v>
      </c>
      <c r="B3" t="s">
        <v>128</v>
      </c>
      <c r="C3">
        <v>1.1100000000000001</v>
      </c>
      <c r="D3">
        <f t="shared" si="0"/>
        <v>4.5322978786657475E-2</v>
      </c>
      <c r="E3">
        <f t="shared" si="1"/>
        <v>0.59565958271683705</v>
      </c>
      <c r="F3">
        <f t="shared" si="2"/>
        <v>-0.45972402391439582</v>
      </c>
      <c r="G3">
        <f t="shared" si="3"/>
        <v>11</v>
      </c>
      <c r="H3">
        <f t="shared" si="4"/>
        <v>9.0909090909090912E-2</v>
      </c>
      <c r="J3" t="s">
        <v>141</v>
      </c>
      <c r="K3">
        <f>AVERAGE(D2:D22)</f>
        <v>0.81711283536475288</v>
      </c>
    </row>
    <row r="4" spans="1:11" x14ac:dyDescent="0.35">
      <c r="A4">
        <v>3</v>
      </c>
      <c r="B4" t="s">
        <v>29</v>
      </c>
      <c r="C4">
        <v>2.1800000000000002</v>
      </c>
      <c r="D4">
        <f t="shared" si="0"/>
        <v>0.33845649360460484</v>
      </c>
      <c r="E4">
        <f t="shared" si="1"/>
        <v>0.22911189350720765</v>
      </c>
      <c r="F4">
        <f t="shared" si="2"/>
        <v>-0.10966586079990062</v>
      </c>
      <c r="G4">
        <f t="shared" si="3"/>
        <v>7.333333333333333</v>
      </c>
      <c r="H4">
        <f t="shared" si="4"/>
        <v>0.13636363636363638</v>
      </c>
      <c r="J4" t="s">
        <v>142</v>
      </c>
      <c r="K4">
        <f>SUM(E2:E22)</f>
        <v>2.8515974704442106</v>
      </c>
    </row>
    <row r="5" spans="1:11" x14ac:dyDescent="0.35">
      <c r="A5">
        <v>4</v>
      </c>
      <c r="B5" t="s">
        <v>71</v>
      </c>
      <c r="C5">
        <v>3.43</v>
      </c>
      <c r="D5">
        <f t="shared" si="0"/>
        <v>0.53529412004277055</v>
      </c>
      <c r="E5">
        <f t="shared" si="1"/>
        <v>7.9421788305732516E-2</v>
      </c>
      <c r="F5">
        <f t="shared" si="2"/>
        <v>-2.2382546348895978E-2</v>
      </c>
      <c r="G5">
        <f t="shared" si="3"/>
        <v>5.5</v>
      </c>
      <c r="H5">
        <f t="shared" si="4"/>
        <v>0.18181818181818182</v>
      </c>
      <c r="J5" t="s">
        <v>143</v>
      </c>
      <c r="K5">
        <f>SUM(F2:F22)</f>
        <v>-0.69453577618749818</v>
      </c>
    </row>
    <row r="6" spans="1:11" x14ac:dyDescent="0.35">
      <c r="A6">
        <v>5</v>
      </c>
      <c r="B6" t="s">
        <v>78</v>
      </c>
      <c r="C6">
        <v>3.57</v>
      </c>
      <c r="D6">
        <f t="shared" si="0"/>
        <v>0.55266821611219319</v>
      </c>
      <c r="E6">
        <f t="shared" si="1"/>
        <v>6.9930956651631265E-2</v>
      </c>
      <c r="F6">
        <f t="shared" si="2"/>
        <v>-1.8492865205707885E-2</v>
      </c>
      <c r="G6">
        <f t="shared" si="3"/>
        <v>4.4000000000000004</v>
      </c>
      <c r="H6">
        <f t="shared" si="4"/>
        <v>0.22727272727272727</v>
      </c>
      <c r="J6" t="s">
        <v>144</v>
      </c>
      <c r="K6">
        <f>VAR(D2:D22)</f>
        <v>0.14257987352221022</v>
      </c>
    </row>
    <row r="7" spans="1:11" x14ac:dyDescent="0.35">
      <c r="A7">
        <v>6</v>
      </c>
      <c r="B7" t="s">
        <v>90</v>
      </c>
      <c r="C7">
        <v>3.74</v>
      </c>
      <c r="D7">
        <f t="shared" si="0"/>
        <v>0.57287160220048017</v>
      </c>
      <c r="E7">
        <f t="shared" si="1"/>
        <v>5.9653779977604626E-2</v>
      </c>
      <c r="F7">
        <f t="shared" si="2"/>
        <v>-1.4569912784640354E-2</v>
      </c>
      <c r="G7">
        <f t="shared" si="3"/>
        <v>3.6666666666666665</v>
      </c>
      <c r="H7">
        <f t="shared" si="4"/>
        <v>0.27272727272727276</v>
      </c>
      <c r="J7" t="s">
        <v>145</v>
      </c>
      <c r="K7">
        <f>STDEV(D2:D22)</f>
        <v>0.37759750200737585</v>
      </c>
    </row>
    <row r="8" spans="1:11" x14ac:dyDescent="0.35">
      <c r="A8">
        <v>7</v>
      </c>
      <c r="B8" t="s">
        <v>96</v>
      </c>
      <c r="C8">
        <v>4.3499999999999996</v>
      </c>
      <c r="D8">
        <f t="shared" si="0"/>
        <v>0.63848925695463732</v>
      </c>
      <c r="E8">
        <f t="shared" si="1"/>
        <v>3.1906382764034701E-2</v>
      </c>
      <c r="F8">
        <f t="shared" si="2"/>
        <v>-5.6992322634347118E-3</v>
      </c>
      <c r="G8">
        <f t="shared" si="3"/>
        <v>3.1428571428571428</v>
      </c>
      <c r="H8">
        <f t="shared" si="4"/>
        <v>0.31818181818181818</v>
      </c>
      <c r="J8" t="s">
        <v>146</v>
      </c>
      <c r="K8">
        <f>SKEW(D2:D22)</f>
        <v>-0.71292358445783977</v>
      </c>
    </row>
    <row r="9" spans="1:11" x14ac:dyDescent="0.35">
      <c r="A9">
        <v>8</v>
      </c>
      <c r="B9" t="s">
        <v>15</v>
      </c>
      <c r="C9">
        <v>5.0599999999999996</v>
      </c>
      <c r="D9">
        <f t="shared" si="0"/>
        <v>0.70415051683979912</v>
      </c>
      <c r="E9">
        <f t="shared" si="1"/>
        <v>1.2760485406533109E-2</v>
      </c>
      <c r="F9">
        <f t="shared" si="2"/>
        <v>-1.4414540170258172E-3</v>
      </c>
      <c r="G9">
        <f t="shared" si="3"/>
        <v>2.75</v>
      </c>
      <c r="H9">
        <f t="shared" si="4"/>
        <v>0.36363636363636365</v>
      </c>
      <c r="J9" t="s">
        <v>147</v>
      </c>
      <c r="K9">
        <v>-0.7</v>
      </c>
    </row>
    <row r="10" spans="1:11" x14ac:dyDescent="0.35">
      <c r="A10">
        <v>9</v>
      </c>
      <c r="B10" t="s">
        <v>8</v>
      </c>
      <c r="C10">
        <v>5.64</v>
      </c>
      <c r="D10">
        <f t="shared" si="0"/>
        <v>0.7512791039833423</v>
      </c>
      <c r="E10">
        <f t="shared" si="1"/>
        <v>4.3340801875997237E-3</v>
      </c>
      <c r="F10">
        <f t="shared" si="2"/>
        <v>-2.8532867085593374E-4</v>
      </c>
      <c r="G10">
        <f t="shared" si="3"/>
        <v>2.4444444444444446</v>
      </c>
      <c r="H10">
        <f t="shared" si="4"/>
        <v>0.40909090909090906</v>
      </c>
      <c r="J10" t="s">
        <v>148</v>
      </c>
      <c r="K10">
        <v>-0.8</v>
      </c>
    </row>
    <row r="11" spans="1:11" x14ac:dyDescent="0.35">
      <c r="A11">
        <v>10</v>
      </c>
      <c r="B11" t="s">
        <v>61</v>
      </c>
      <c r="C11">
        <v>7.42</v>
      </c>
      <c r="D11">
        <f t="shared" si="0"/>
        <v>0.87040390527902711</v>
      </c>
      <c r="E11">
        <f t="shared" si="1"/>
        <v>2.8399381326080645E-3</v>
      </c>
      <c r="F11">
        <f t="shared" si="2"/>
        <v>1.5134334157702978E-4</v>
      </c>
      <c r="G11">
        <f t="shared" si="3"/>
        <v>2.2000000000000002</v>
      </c>
      <c r="H11">
        <f t="shared" si="4"/>
        <v>0.45454545454545453</v>
      </c>
    </row>
    <row r="12" spans="1:11" x14ac:dyDescent="0.35">
      <c r="A12">
        <v>11</v>
      </c>
      <c r="B12" t="s">
        <v>113</v>
      </c>
      <c r="C12">
        <v>8.02</v>
      </c>
      <c r="D12">
        <f t="shared" si="0"/>
        <v>0.90417436828416353</v>
      </c>
      <c r="E12">
        <f t="shared" si="1"/>
        <v>7.5797105142776256E-3</v>
      </c>
      <c r="F12">
        <f t="shared" si="2"/>
        <v>6.5990121645838459E-4</v>
      </c>
      <c r="G12">
        <f t="shared" si="3"/>
        <v>2</v>
      </c>
      <c r="H12">
        <f t="shared" si="4"/>
        <v>0.5</v>
      </c>
    </row>
    <row r="13" spans="1:11" x14ac:dyDescent="0.35">
      <c r="A13">
        <v>12</v>
      </c>
      <c r="B13" t="s">
        <v>100</v>
      </c>
      <c r="C13">
        <v>8.06</v>
      </c>
      <c r="D13">
        <f t="shared" si="0"/>
        <v>0.90633504180509072</v>
      </c>
      <c r="E13">
        <f t="shared" si="1"/>
        <v>7.9606021220822651E-3</v>
      </c>
      <c r="F13">
        <f t="shared" si="2"/>
        <v>7.1026248592581545E-4</v>
      </c>
      <c r="G13">
        <f t="shared" si="3"/>
        <v>1.8333333333333333</v>
      </c>
      <c r="H13">
        <f t="shared" si="4"/>
        <v>0.54545454545454553</v>
      </c>
    </row>
    <row r="14" spans="1:11" x14ac:dyDescent="0.35">
      <c r="A14">
        <v>13</v>
      </c>
      <c r="B14" t="s">
        <v>35</v>
      </c>
      <c r="C14">
        <v>8.89</v>
      </c>
      <c r="D14">
        <f t="shared" si="0"/>
        <v>0.94890176097021373</v>
      </c>
      <c r="E14">
        <f t="shared" si="1"/>
        <v>1.7368320912241695E-2</v>
      </c>
      <c r="F14">
        <f t="shared" si="2"/>
        <v>2.2889523525951908E-3</v>
      </c>
      <c r="G14">
        <f t="shared" si="3"/>
        <v>1.6923076923076923</v>
      </c>
      <c r="H14">
        <f t="shared" si="4"/>
        <v>0.59090909090909094</v>
      </c>
    </row>
    <row r="15" spans="1:11" x14ac:dyDescent="0.35">
      <c r="A15">
        <v>14</v>
      </c>
      <c r="B15" t="s">
        <v>84</v>
      </c>
      <c r="C15">
        <v>9.36</v>
      </c>
      <c r="D15">
        <f t="shared" si="0"/>
        <v>0.97127584873810524</v>
      </c>
      <c r="E15">
        <f t="shared" si="1"/>
        <v>2.3766234692352419E-2</v>
      </c>
      <c r="F15">
        <f t="shared" si="2"/>
        <v>3.6638743567113568E-3</v>
      </c>
      <c r="G15">
        <f t="shared" si="3"/>
        <v>1.5714285714285714</v>
      </c>
      <c r="H15">
        <f t="shared" si="4"/>
        <v>0.63636363636363635</v>
      </c>
    </row>
    <row r="16" spans="1:11" x14ac:dyDescent="0.35">
      <c r="A16">
        <v>15</v>
      </c>
      <c r="B16" t="s">
        <v>123</v>
      </c>
      <c r="C16">
        <v>12.56</v>
      </c>
      <c r="D16">
        <f t="shared" si="0"/>
        <v>1.0989896394011773</v>
      </c>
      <c r="E16">
        <f t="shared" si="1"/>
        <v>7.9454532653788837E-2</v>
      </c>
      <c r="F16">
        <f t="shared" si="2"/>
        <v>2.2396389730657724E-2</v>
      </c>
      <c r="G16">
        <f t="shared" si="3"/>
        <v>1.4666666666666666</v>
      </c>
      <c r="H16">
        <f t="shared" si="4"/>
        <v>0.68181818181818188</v>
      </c>
    </row>
    <row r="17" spans="1:8" x14ac:dyDescent="0.35">
      <c r="A17">
        <v>16</v>
      </c>
      <c r="B17" t="s">
        <v>22</v>
      </c>
      <c r="C17">
        <v>14.05</v>
      </c>
      <c r="D17">
        <f t="shared" si="0"/>
        <v>1.1476763242410988</v>
      </c>
      <c r="E17">
        <f t="shared" si="1"/>
        <v>0.10927222017810206</v>
      </c>
      <c r="F17">
        <f t="shared" si="2"/>
        <v>3.6121406339337664E-2</v>
      </c>
      <c r="G17">
        <f t="shared" si="3"/>
        <v>1.375</v>
      </c>
      <c r="H17">
        <f t="shared" si="4"/>
        <v>0.72727272727272729</v>
      </c>
    </row>
    <row r="18" spans="1:8" x14ac:dyDescent="0.35">
      <c r="A18">
        <v>17</v>
      </c>
      <c r="B18" t="s">
        <v>49</v>
      </c>
      <c r="C18">
        <v>14.19</v>
      </c>
      <c r="D18">
        <f t="shared" si="0"/>
        <v>1.1519823954574739</v>
      </c>
      <c r="E18">
        <f t="shared" si="1"/>
        <v>0.11213762227669252</v>
      </c>
      <c r="F18">
        <f t="shared" si="2"/>
        <v>3.7551476241639743E-2</v>
      </c>
      <c r="G18">
        <f t="shared" si="3"/>
        <v>1.2941176470588236</v>
      </c>
      <c r="H18">
        <f t="shared" si="4"/>
        <v>0.77272727272727271</v>
      </c>
    </row>
    <row r="19" spans="1:8" x14ac:dyDescent="0.35">
      <c r="A19">
        <v>18</v>
      </c>
      <c r="B19" t="s">
        <v>55</v>
      </c>
      <c r="C19">
        <v>14.54</v>
      </c>
      <c r="D19">
        <f t="shared" si="0"/>
        <v>1.162564406523019</v>
      </c>
      <c r="E19">
        <f t="shared" si="1"/>
        <v>0.11933678801571457</v>
      </c>
      <c r="F19">
        <f t="shared" si="2"/>
        <v>4.1225080917009535E-2</v>
      </c>
      <c r="G19">
        <f t="shared" si="3"/>
        <v>1.2222222222222223</v>
      </c>
      <c r="H19">
        <f t="shared" si="4"/>
        <v>0.81818181818181812</v>
      </c>
    </row>
    <row r="20" spans="1:8" x14ac:dyDescent="0.35">
      <c r="A20">
        <v>19</v>
      </c>
      <c r="B20" t="s">
        <v>42</v>
      </c>
      <c r="C20">
        <v>16.899999999999999</v>
      </c>
      <c r="D20">
        <f t="shared" si="0"/>
        <v>1.2278867046136734</v>
      </c>
      <c r="E20">
        <f t="shared" si="1"/>
        <v>0.16873517165772928</v>
      </c>
      <c r="F20">
        <f t="shared" si="2"/>
        <v>6.9311999340226249E-2</v>
      </c>
      <c r="G20">
        <f t="shared" si="3"/>
        <v>1.1578947368421053</v>
      </c>
      <c r="H20">
        <f t="shared" si="4"/>
        <v>0.86363636363636365</v>
      </c>
    </row>
    <row r="21" spans="1:8" x14ac:dyDescent="0.35">
      <c r="A21">
        <v>20</v>
      </c>
      <c r="B21" t="s">
        <v>106</v>
      </c>
      <c r="C21">
        <v>19.45</v>
      </c>
      <c r="D21">
        <f t="shared" si="0"/>
        <v>1.2889196056617265</v>
      </c>
      <c r="E21">
        <f t="shared" si="1"/>
        <v>0.2226016284980612</v>
      </c>
      <c r="F21">
        <f t="shared" si="2"/>
        <v>0.10502495540451701</v>
      </c>
      <c r="G21">
        <f t="shared" si="3"/>
        <v>1.1000000000000001</v>
      </c>
      <c r="H21">
        <f t="shared" si="4"/>
        <v>0.90909090909090906</v>
      </c>
    </row>
    <row r="22" spans="1:8" x14ac:dyDescent="0.35">
      <c r="A22">
        <v>21</v>
      </c>
      <c r="B22" t="s">
        <v>117</v>
      </c>
      <c r="C22">
        <v>21.12</v>
      </c>
      <c r="D22">
        <f t="shared" si="0"/>
        <v>1.3246939138617746</v>
      </c>
      <c r="E22">
        <f t="shared" si="1"/>
        <v>0.25763855124819973</v>
      </c>
      <c r="F22">
        <f t="shared" si="2"/>
        <v>0.13077245370497143</v>
      </c>
      <c r="G22">
        <f t="shared" si="3"/>
        <v>1.0476190476190477</v>
      </c>
      <c r="H22">
        <f t="shared" si="4"/>
        <v>0.95454545454545447</v>
      </c>
    </row>
    <row r="25" spans="1:8" x14ac:dyDescent="0.35">
      <c r="B25" t="s">
        <v>149</v>
      </c>
      <c r="C25" t="s">
        <v>156</v>
      </c>
      <c r="D25" t="s">
        <v>157</v>
      </c>
      <c r="E25" t="s">
        <v>150</v>
      </c>
      <c r="F25" t="s">
        <v>151</v>
      </c>
      <c r="G25" t="s">
        <v>152</v>
      </c>
      <c r="H25" s="1" t="s">
        <v>153</v>
      </c>
    </row>
    <row r="26" spans="1:8" x14ac:dyDescent="0.35">
      <c r="B26">
        <v>2</v>
      </c>
      <c r="C26">
        <v>0.11600000000000001</v>
      </c>
      <c r="D26">
        <v>0.13200000000000001</v>
      </c>
      <c r="E26">
        <f>(C26-D26)/($K$9-$K$10)</f>
        <v>-0.15999999999999986</v>
      </c>
      <c r="F26" s="2">
        <f>C26+(E26*($K$8-$K$9))</f>
        <v>0.11806777351325437</v>
      </c>
      <c r="G26" s="2">
        <f t="shared" ref="G26:G32" si="5">$K$3+(F26*$K$7)</f>
        <v>0.86169493171093037</v>
      </c>
      <c r="H26" s="3">
        <f t="shared" ref="H26:H32" si="6">10^G26</f>
        <v>7.2726875825853901</v>
      </c>
    </row>
    <row r="27" spans="1:8" x14ac:dyDescent="0.35">
      <c r="B27">
        <v>5</v>
      </c>
      <c r="C27">
        <v>0.85699999999999998</v>
      </c>
      <c r="D27">
        <v>0.85599999999999998</v>
      </c>
      <c r="E27">
        <f t="shared" ref="E27:E32" si="7">(C27-D27)/($K$9-$K$10)</f>
        <v>0.01</v>
      </c>
      <c r="F27" s="2">
        <f t="shared" ref="F27:F32" si="8">C27+(E27*($K$8-$K$9))</f>
        <v>0.85687076415542163</v>
      </c>
      <c r="G27" s="2">
        <f t="shared" si="5"/>
        <v>1.1406650954529913</v>
      </c>
      <c r="H27" s="3">
        <f t="shared" si="6"/>
        <v>13.824998582665078</v>
      </c>
    </row>
    <row r="28" spans="1:8" x14ac:dyDescent="0.35">
      <c r="B28">
        <v>10</v>
      </c>
      <c r="C28">
        <v>1.1830000000000001</v>
      </c>
      <c r="D28">
        <v>1.1659999999999999</v>
      </c>
      <c r="E28">
        <f t="shared" si="7"/>
        <v>0.17000000000000112</v>
      </c>
      <c r="F28" s="2">
        <f t="shared" si="8"/>
        <v>1.1808029906421673</v>
      </c>
      <c r="G28" s="2">
        <f t="shared" si="5"/>
        <v>1.2629810949940741</v>
      </c>
      <c r="H28" s="3">
        <f t="shared" si="6"/>
        <v>18.322346627552765</v>
      </c>
    </row>
    <row r="29" spans="1:8" x14ac:dyDescent="0.35">
      <c r="B29">
        <v>25</v>
      </c>
      <c r="C29">
        <v>1.488</v>
      </c>
      <c r="D29">
        <v>1.448</v>
      </c>
      <c r="E29">
        <f t="shared" si="7"/>
        <v>0.4</v>
      </c>
      <c r="F29" s="2">
        <f t="shared" si="8"/>
        <v>1.4828305662168642</v>
      </c>
      <c r="G29" s="2">
        <f t="shared" si="5"/>
        <v>1.3770259530684235</v>
      </c>
      <c r="H29" s="3">
        <f t="shared" si="6"/>
        <v>23.82461838995463</v>
      </c>
    </row>
    <row r="30" spans="1:8" x14ac:dyDescent="0.35">
      <c r="B30">
        <v>50</v>
      </c>
      <c r="C30">
        <v>1.663</v>
      </c>
      <c r="D30">
        <v>1.6060000000000001</v>
      </c>
      <c r="E30">
        <f t="shared" si="7"/>
        <v>0.56999999999999884</v>
      </c>
      <c r="F30" s="2">
        <f t="shared" si="8"/>
        <v>1.6556335568590315</v>
      </c>
      <c r="G30" s="2">
        <f t="shared" si="5"/>
        <v>1.4422759306743098</v>
      </c>
      <c r="H30" s="3">
        <f t="shared" si="6"/>
        <v>27.687001910492512</v>
      </c>
    </row>
    <row r="31" spans="1:8" x14ac:dyDescent="0.35">
      <c r="B31">
        <v>100</v>
      </c>
      <c r="C31">
        <v>1.806</v>
      </c>
      <c r="D31">
        <v>1.7330000000000001</v>
      </c>
      <c r="E31">
        <f t="shared" si="7"/>
        <v>0.72999999999999887</v>
      </c>
      <c r="F31" s="2">
        <f t="shared" si="8"/>
        <v>1.7965657833457771</v>
      </c>
      <c r="G31" s="2">
        <f t="shared" si="5"/>
        <v>1.4954915873480426</v>
      </c>
      <c r="H31" s="3">
        <f t="shared" si="6"/>
        <v>31.296198475892997</v>
      </c>
    </row>
    <row r="32" spans="1:8" x14ac:dyDescent="0.35">
      <c r="B32">
        <v>200</v>
      </c>
      <c r="C32">
        <v>1.9259999999999999</v>
      </c>
      <c r="D32">
        <v>1.837</v>
      </c>
      <c r="E32">
        <f t="shared" si="7"/>
        <v>0.8899999999999989</v>
      </c>
      <c r="F32" s="2">
        <f t="shared" si="8"/>
        <v>1.9144980098325226</v>
      </c>
      <c r="G32" s="2">
        <f t="shared" si="5"/>
        <v>1.5400225014756059</v>
      </c>
      <c r="H32" s="3">
        <f t="shared" si="6"/>
        <v>34.675481589586568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2019-04-17T01:08:09Z</dcterms:modified>
</cp:coreProperties>
</file>