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Ura-Tube\"/>
    </mc:Choice>
  </mc:AlternateContent>
  <xr:revisionPtr revIDLastSave="0" documentId="13_ncr:1_{C8B570F1-044D-4E3E-8F4F-95537DDC97DB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3" l="1"/>
  <c r="E26" i="3"/>
  <c r="E25" i="3"/>
  <c r="E24" i="3"/>
  <c r="E23" i="3"/>
  <c r="E22" i="3"/>
  <c r="E21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G14" i="3" s="1"/>
  <c r="H14" i="3" s="1"/>
  <c r="E27" i="2"/>
  <c r="E26" i="2"/>
  <c r="E25" i="2"/>
  <c r="E24" i="2"/>
  <c r="E23" i="2"/>
  <c r="E22" i="2"/>
  <c r="E21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13" i="2" s="1"/>
  <c r="H13" i="2" s="1"/>
  <c r="I16" i="1"/>
  <c r="I18" i="1"/>
  <c r="I7" i="1"/>
  <c r="I13" i="1"/>
  <c r="I4" i="1"/>
  <c r="I6" i="1"/>
  <c r="I15" i="1"/>
  <c r="I10" i="1"/>
  <c r="I12" i="1"/>
  <c r="I14" i="1"/>
  <c r="I8" i="1"/>
  <c r="I11" i="1"/>
  <c r="I5" i="1"/>
  <c r="I9" i="1"/>
  <c r="I17" i="1"/>
  <c r="I3" i="1"/>
  <c r="H16" i="1"/>
  <c r="H18" i="1"/>
  <c r="H7" i="1"/>
  <c r="H13" i="1"/>
  <c r="H4" i="1"/>
  <c r="H6" i="1"/>
  <c r="H15" i="1"/>
  <c r="H10" i="1"/>
  <c r="H12" i="1"/>
  <c r="H14" i="1"/>
  <c r="H8" i="1"/>
  <c r="H11" i="1"/>
  <c r="H5" i="1"/>
  <c r="H9" i="1"/>
  <c r="H17" i="1"/>
  <c r="H3" i="1"/>
  <c r="K7" i="3" l="1"/>
  <c r="K3" i="3"/>
  <c r="F22" i="3"/>
  <c r="G22" i="3" s="1"/>
  <c r="H22" i="3" s="1"/>
  <c r="G2" i="3"/>
  <c r="H2" i="3" s="1"/>
  <c r="G4" i="3"/>
  <c r="H4" i="3" s="1"/>
  <c r="E5" i="3"/>
  <c r="G6" i="3"/>
  <c r="H6" i="3" s="1"/>
  <c r="G8" i="3"/>
  <c r="H8" i="3" s="1"/>
  <c r="E9" i="3"/>
  <c r="G15" i="3"/>
  <c r="H15" i="3" s="1"/>
  <c r="E17" i="3"/>
  <c r="G3" i="3"/>
  <c r="H3" i="3" s="1"/>
  <c r="G5" i="3"/>
  <c r="H5" i="3" s="1"/>
  <c r="K6" i="3"/>
  <c r="G7" i="3"/>
  <c r="H7" i="3" s="1"/>
  <c r="K8" i="3"/>
  <c r="F26" i="3" s="1"/>
  <c r="G9" i="3"/>
  <c r="H9" i="3" s="1"/>
  <c r="G13" i="3"/>
  <c r="H13" i="3" s="1"/>
  <c r="G17" i="3"/>
  <c r="H17" i="3" s="1"/>
  <c r="G11" i="3"/>
  <c r="H11" i="3" s="1"/>
  <c r="F5" i="3"/>
  <c r="G12" i="3"/>
  <c r="H12" i="3" s="1"/>
  <c r="G16" i="3"/>
  <c r="H16" i="3" s="1"/>
  <c r="G10" i="3"/>
  <c r="H10" i="3" s="1"/>
  <c r="K8" i="2"/>
  <c r="F25" i="2" s="1"/>
  <c r="K6" i="2"/>
  <c r="G17" i="2"/>
  <c r="H17" i="2" s="1"/>
  <c r="K7" i="2"/>
  <c r="F21" i="2"/>
  <c r="G5" i="2"/>
  <c r="H5" i="2" s="1"/>
  <c r="G7" i="2"/>
  <c r="H7" i="2" s="1"/>
  <c r="G9" i="2"/>
  <c r="H9" i="2" s="1"/>
  <c r="F26" i="2"/>
  <c r="G3" i="2"/>
  <c r="H3" i="2" s="1"/>
  <c r="F23" i="2"/>
  <c r="F27" i="2"/>
  <c r="G10" i="2"/>
  <c r="H10" i="2" s="1"/>
  <c r="G14" i="2"/>
  <c r="H14" i="2" s="1"/>
  <c r="G2" i="2"/>
  <c r="H2" i="2" s="1"/>
  <c r="G6" i="2"/>
  <c r="H6" i="2" s="1"/>
  <c r="G8" i="2"/>
  <c r="H8" i="2" s="1"/>
  <c r="G11" i="2"/>
  <c r="H11" i="2" s="1"/>
  <c r="G15" i="2"/>
  <c r="H15" i="2" s="1"/>
  <c r="K3" i="2"/>
  <c r="F3" i="2" s="1"/>
  <c r="G4" i="2"/>
  <c r="H4" i="2" s="1"/>
  <c r="G12" i="2"/>
  <c r="H12" i="2" s="1"/>
  <c r="G16" i="2"/>
  <c r="H16" i="2" s="1"/>
  <c r="E16" i="3" l="1"/>
  <c r="E3" i="3"/>
  <c r="F3" i="3"/>
  <c r="E15" i="3"/>
  <c r="G26" i="3"/>
  <c r="H26" i="3" s="1"/>
  <c r="E6" i="3"/>
  <c r="E14" i="3"/>
  <c r="F16" i="3"/>
  <c r="E12" i="3"/>
  <c r="F6" i="3"/>
  <c r="F4" i="3"/>
  <c r="E2" i="3"/>
  <c r="F9" i="3"/>
  <c r="E13" i="3"/>
  <c r="E8" i="3"/>
  <c r="F13" i="3"/>
  <c r="E7" i="3"/>
  <c r="F8" i="3"/>
  <c r="F15" i="3"/>
  <c r="F10" i="3"/>
  <c r="F17" i="3"/>
  <c r="F7" i="3"/>
  <c r="E11" i="3"/>
  <c r="E4" i="3"/>
  <c r="E10" i="3"/>
  <c r="F12" i="3"/>
  <c r="F27" i="3"/>
  <c r="G27" i="3" s="1"/>
  <c r="H27" i="3" s="1"/>
  <c r="F14" i="3"/>
  <c r="F11" i="3"/>
  <c r="F2" i="3"/>
  <c r="F23" i="3"/>
  <c r="G23" i="3" s="1"/>
  <c r="H23" i="3" s="1"/>
  <c r="F25" i="3"/>
  <c r="G25" i="3" s="1"/>
  <c r="H25" i="3" s="1"/>
  <c r="F24" i="3"/>
  <c r="G24" i="3" s="1"/>
  <c r="H24" i="3" s="1"/>
  <c r="F21" i="3"/>
  <c r="G21" i="3" s="1"/>
  <c r="H21" i="3" s="1"/>
  <c r="F22" i="2"/>
  <c r="F24" i="2"/>
  <c r="G24" i="2" s="1"/>
  <c r="H24" i="2" s="1"/>
  <c r="F12" i="2"/>
  <c r="E16" i="2"/>
  <c r="E5" i="2"/>
  <c r="E13" i="2"/>
  <c r="E7" i="2"/>
  <c r="F9" i="2"/>
  <c r="E12" i="2"/>
  <c r="F16" i="2"/>
  <c r="F7" i="2"/>
  <c r="F17" i="2"/>
  <c r="E15" i="2"/>
  <c r="E11" i="2"/>
  <c r="E6" i="2"/>
  <c r="E4" i="2"/>
  <c r="E2" i="2"/>
  <c r="G27" i="2"/>
  <c r="H27" i="2" s="1"/>
  <c r="G26" i="2"/>
  <c r="H26" i="2" s="1"/>
  <c r="G25" i="2"/>
  <c r="H25" i="2" s="1"/>
  <c r="G23" i="2"/>
  <c r="H23" i="2" s="1"/>
  <c r="G22" i="2"/>
  <c r="H22" i="2" s="1"/>
  <c r="G21" i="2"/>
  <c r="H21" i="2" s="1"/>
  <c r="F14" i="2"/>
  <c r="F10" i="2"/>
  <c r="F15" i="2"/>
  <c r="F11" i="2"/>
  <c r="F8" i="2"/>
  <c r="F6" i="2"/>
  <c r="F4" i="2"/>
  <c r="F2" i="2"/>
  <c r="E8" i="2"/>
  <c r="E17" i="2"/>
  <c r="E9" i="2"/>
  <c r="E3" i="2"/>
  <c r="F13" i="2"/>
  <c r="F5" i="2"/>
  <c r="E10" i="2"/>
  <c r="E14" i="2"/>
  <c r="K4" i="3" l="1"/>
  <c r="K5" i="3"/>
  <c r="K5" i="2"/>
  <c r="K4" i="2"/>
</calcChain>
</file>

<file path=xl/sharedStrings.xml><?xml version="1.0" encoding="utf-8"?>
<sst xmlns="http://schemas.openxmlformats.org/spreadsheetml/2006/main" count="204" uniqueCount="130">
  <si>
    <t>Ura-Tube</t>
  </si>
  <si>
    <t>start_date</t>
  </si>
  <si>
    <t>end_date</t>
  </si>
  <si>
    <t>duration</t>
  </si>
  <si>
    <t>peak</t>
  </si>
  <si>
    <t>sum</t>
  </si>
  <si>
    <t>average</t>
  </si>
  <si>
    <t>median</t>
  </si>
  <si>
    <t>10/01/1943</t>
  </si>
  <si>
    <t>12/01/1943</t>
  </si>
  <si>
    <t>2</t>
  </si>
  <si>
    <t>-1.1</t>
  </si>
  <si>
    <t>-1.15</t>
  </si>
  <si>
    <t>-0.57</t>
  </si>
  <si>
    <t>03/01/1944</t>
  </si>
  <si>
    <t>06/01/1945</t>
  </si>
  <si>
    <t>15</t>
  </si>
  <si>
    <t>-2.35</t>
  </si>
  <si>
    <t>-16.6</t>
  </si>
  <si>
    <t>-1.11</t>
  </si>
  <si>
    <t>-0.95</t>
  </si>
  <si>
    <t>05/01/1946</t>
  </si>
  <si>
    <t>09/01/1947</t>
  </si>
  <si>
    <t>16</t>
  </si>
  <si>
    <t>-2.6</t>
  </si>
  <si>
    <t>-18.46</t>
  </si>
  <si>
    <t>-1.13</t>
  </si>
  <si>
    <t>10/01/1948</t>
  </si>
  <si>
    <t>03/01/1949</t>
  </si>
  <si>
    <t>5</t>
  </si>
  <si>
    <t>-1.88</t>
  </si>
  <si>
    <t>-4.27</t>
  </si>
  <si>
    <t>-0.85</t>
  </si>
  <si>
    <t>-0.62</t>
  </si>
  <si>
    <t>06/01/1950</t>
  </si>
  <si>
    <t>02/01/1951</t>
  </si>
  <si>
    <t>8</t>
  </si>
  <si>
    <t>-2.05</t>
  </si>
  <si>
    <t>-12.49</t>
  </si>
  <si>
    <t>-1.56</t>
  </si>
  <si>
    <t>-1.68</t>
  </si>
  <si>
    <t>12/01/1952</t>
  </si>
  <si>
    <t>03/01/1953</t>
  </si>
  <si>
    <t>3</t>
  </si>
  <si>
    <t>-2.68</t>
  </si>
  <si>
    <t>-0.89</t>
  </si>
  <si>
    <t>01/01/1955</t>
  </si>
  <si>
    <t>03/01/1955</t>
  </si>
  <si>
    <t>-1.85</t>
  </si>
  <si>
    <t>-3.68</t>
  </si>
  <si>
    <t>-1.84</t>
  </si>
  <si>
    <t>10/01/1956</t>
  </si>
  <si>
    <t>09/01/1957</t>
  </si>
  <si>
    <t>11</t>
  </si>
  <si>
    <t>-2.36</t>
  </si>
  <si>
    <t>-14.91</t>
  </si>
  <si>
    <t>-1.36</t>
  </si>
  <si>
    <t>03/01/1965</t>
  </si>
  <si>
    <t>11/01/1965</t>
  </si>
  <si>
    <t>-1.26</t>
  </si>
  <si>
    <t>-8.33</t>
  </si>
  <si>
    <t>-1.04</t>
  </si>
  <si>
    <t>01/01/1971</t>
  </si>
  <si>
    <t>01/01/1972</t>
  </si>
  <si>
    <t>12</t>
  </si>
  <si>
    <t>-2.29</t>
  </si>
  <si>
    <t>-12.42</t>
  </si>
  <si>
    <t>-1.02</t>
  </si>
  <si>
    <t>02/01/1975</t>
  </si>
  <si>
    <t>11/01/1975</t>
  </si>
  <si>
    <t>9</t>
  </si>
  <si>
    <t>-2.46</t>
  </si>
  <si>
    <t>-14.36</t>
  </si>
  <si>
    <t>-1.6</t>
  </si>
  <si>
    <t>04/01/1977</t>
  </si>
  <si>
    <t>10/01/1977</t>
  </si>
  <si>
    <t>6</t>
  </si>
  <si>
    <t>-1.69</t>
  </si>
  <si>
    <t>-6.19</t>
  </si>
  <si>
    <t>-1.03</t>
  </si>
  <si>
    <t>11/01/1979</t>
  </si>
  <si>
    <t>10/01/1980</t>
  </si>
  <si>
    <t>-10.72</t>
  </si>
  <si>
    <t>-0.97</t>
  </si>
  <si>
    <t>-1.3</t>
  </si>
  <si>
    <t>04/01/1982</t>
  </si>
  <si>
    <t>10/01/1982</t>
  </si>
  <si>
    <t>-1.49</t>
  </si>
  <si>
    <t>-3.65</t>
  </si>
  <si>
    <t>-0.61</t>
  </si>
  <si>
    <t>-0.42</t>
  </si>
  <si>
    <t>05/01/1984</t>
  </si>
  <si>
    <t>11/01/1984</t>
  </si>
  <si>
    <t>-1.54</t>
  </si>
  <si>
    <t>-7.8</t>
  </si>
  <si>
    <t>-1.43</t>
  </si>
  <si>
    <t>11/01/1985</t>
  </si>
  <si>
    <t>12/01/1986</t>
  </si>
  <si>
    <t>13</t>
  </si>
  <si>
    <t>-2.33</t>
  </si>
  <si>
    <t>-17.41</t>
  </si>
  <si>
    <t>-1.34</t>
  </si>
  <si>
    <t>-1.28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</si>
  <si>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</si>
  <si>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</si>
  <si>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</si>
  <si>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</si>
  <si>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</si>
  <si>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</si>
  <si>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</si>
  <si>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</si>
  <si>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</si>
  <si>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</si>
  <si>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</si>
  <si>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</si>
  <si>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</si>
  <si>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</si>
  <si>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</si>
  <si>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</si>
  <si>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</si>
  <si>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</si>
  <si>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</si>
  <si>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</si>
  <si>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</si>
  <si>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</si>
  <si>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</si>
  <si>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</si>
  <si>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(-0.8)</t>
  </si>
  <si>
    <t>K (-0.9)</t>
  </si>
  <si>
    <t>K (-1)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</si>
</sst>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workbookViewId="0">
      <selection activeCell="I18" sqref="I3:I18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103</v>
      </c>
    </row>
    <row r="3" spans="1:9" x14ac:dyDescent="0.3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13</v>
      </c>
      <c r="H3">
        <f>C3*1</f>
        <v>2</v>
      </c>
      <c r="I3">
        <f>E3*-1</f>
        <v>1.1499999999999999</v>
      </c>
    </row>
    <row r="4" spans="1:9" x14ac:dyDescent="0.35">
      <c r="A4" t="s">
        <v>41</v>
      </c>
      <c r="B4" t="s">
        <v>42</v>
      </c>
      <c r="C4" t="s">
        <v>43</v>
      </c>
      <c r="D4" t="s">
        <v>12</v>
      </c>
      <c r="E4" t="s">
        <v>44</v>
      </c>
      <c r="F4" t="s">
        <v>45</v>
      </c>
      <c r="G4" t="s">
        <v>11</v>
      </c>
      <c r="H4">
        <f>C4*1</f>
        <v>3</v>
      </c>
      <c r="I4">
        <f>E4*-1</f>
        <v>2.68</v>
      </c>
    </row>
    <row r="5" spans="1:9" x14ac:dyDescent="0.35">
      <c r="A5" t="s">
        <v>85</v>
      </c>
      <c r="B5" t="s">
        <v>86</v>
      </c>
      <c r="C5" t="s">
        <v>76</v>
      </c>
      <c r="D5" t="s">
        <v>87</v>
      </c>
      <c r="E5" t="s">
        <v>88</v>
      </c>
      <c r="F5" t="s">
        <v>89</v>
      </c>
      <c r="G5" t="s">
        <v>90</v>
      </c>
      <c r="H5">
        <f>C5*1</f>
        <v>6</v>
      </c>
      <c r="I5">
        <f>E5*-1</f>
        <v>3.65</v>
      </c>
    </row>
    <row r="6" spans="1:9" x14ac:dyDescent="0.35">
      <c r="A6" t="s">
        <v>46</v>
      </c>
      <c r="B6" t="s">
        <v>47</v>
      </c>
      <c r="C6" t="s">
        <v>10</v>
      </c>
      <c r="D6" t="s">
        <v>48</v>
      </c>
      <c r="E6" t="s">
        <v>49</v>
      </c>
      <c r="F6" t="s">
        <v>50</v>
      </c>
      <c r="G6" t="s">
        <v>50</v>
      </c>
      <c r="H6">
        <f>C6*1</f>
        <v>2</v>
      </c>
      <c r="I6">
        <f>E6*-1</f>
        <v>3.68</v>
      </c>
    </row>
    <row r="7" spans="1:9" x14ac:dyDescent="0.35">
      <c r="A7" t="s">
        <v>27</v>
      </c>
      <c r="B7" t="s">
        <v>28</v>
      </c>
      <c r="C7" t="s">
        <v>29</v>
      </c>
      <c r="D7" t="s">
        <v>30</v>
      </c>
      <c r="E7" t="s">
        <v>31</v>
      </c>
      <c r="F7" t="s">
        <v>32</v>
      </c>
      <c r="G7" t="s">
        <v>33</v>
      </c>
      <c r="H7">
        <f>C7*1</f>
        <v>5</v>
      </c>
      <c r="I7">
        <f>E7*-1</f>
        <v>4.2699999999999996</v>
      </c>
    </row>
    <row r="8" spans="1:9" x14ac:dyDescent="0.35">
      <c r="A8" t="s">
        <v>74</v>
      </c>
      <c r="B8" t="s">
        <v>75</v>
      </c>
      <c r="C8" t="s">
        <v>76</v>
      </c>
      <c r="D8" t="s">
        <v>77</v>
      </c>
      <c r="E8" t="s">
        <v>78</v>
      </c>
      <c r="F8" t="s">
        <v>79</v>
      </c>
      <c r="G8" t="s">
        <v>67</v>
      </c>
      <c r="H8">
        <f>C8*1</f>
        <v>6</v>
      </c>
      <c r="I8">
        <f>E8*-1</f>
        <v>6.19</v>
      </c>
    </row>
    <row r="9" spans="1:9" x14ac:dyDescent="0.35">
      <c r="A9" t="s">
        <v>91</v>
      </c>
      <c r="B9" t="s">
        <v>92</v>
      </c>
      <c r="C9" t="s">
        <v>76</v>
      </c>
      <c r="D9" t="s">
        <v>93</v>
      </c>
      <c r="E9" t="s">
        <v>94</v>
      </c>
      <c r="F9" t="s">
        <v>84</v>
      </c>
      <c r="G9" t="s">
        <v>95</v>
      </c>
      <c r="H9">
        <f>C9*1</f>
        <v>6</v>
      </c>
      <c r="I9">
        <f>E9*-1</f>
        <v>7.8</v>
      </c>
    </row>
    <row r="10" spans="1:9" x14ac:dyDescent="0.35">
      <c r="A10" t="s">
        <v>57</v>
      </c>
      <c r="B10" t="s">
        <v>58</v>
      </c>
      <c r="C10" t="s">
        <v>36</v>
      </c>
      <c r="D10" t="s">
        <v>59</v>
      </c>
      <c r="E10" t="s">
        <v>60</v>
      </c>
      <c r="F10" t="s">
        <v>61</v>
      </c>
      <c r="G10" t="s">
        <v>12</v>
      </c>
      <c r="H10">
        <f>C10*1</f>
        <v>8</v>
      </c>
      <c r="I10">
        <f>E10*-1</f>
        <v>8.33</v>
      </c>
    </row>
    <row r="11" spans="1:9" x14ac:dyDescent="0.35">
      <c r="A11" t="s">
        <v>80</v>
      </c>
      <c r="B11" t="s">
        <v>81</v>
      </c>
      <c r="C11" t="s">
        <v>53</v>
      </c>
      <c r="D11" t="s">
        <v>77</v>
      </c>
      <c r="E11" t="s">
        <v>82</v>
      </c>
      <c r="F11" t="s">
        <v>83</v>
      </c>
      <c r="G11" t="s">
        <v>84</v>
      </c>
      <c r="H11">
        <f>C11*1</f>
        <v>11</v>
      </c>
      <c r="I11">
        <f>E11*-1</f>
        <v>10.72</v>
      </c>
    </row>
    <row r="12" spans="1:9" x14ac:dyDescent="0.35">
      <c r="A12" t="s">
        <v>62</v>
      </c>
      <c r="B12" t="s">
        <v>63</v>
      </c>
      <c r="C12" t="s">
        <v>64</v>
      </c>
      <c r="D12" t="s">
        <v>65</v>
      </c>
      <c r="E12" t="s">
        <v>66</v>
      </c>
      <c r="F12" t="s">
        <v>61</v>
      </c>
      <c r="G12" t="s">
        <v>67</v>
      </c>
      <c r="H12">
        <f>C12*1</f>
        <v>12</v>
      </c>
      <c r="I12">
        <f>E12*-1</f>
        <v>12.42</v>
      </c>
    </row>
    <row r="13" spans="1:9" x14ac:dyDescent="0.35">
      <c r="A13" t="s">
        <v>34</v>
      </c>
      <c r="B13" t="s">
        <v>35</v>
      </c>
      <c r="C13" t="s">
        <v>36</v>
      </c>
      <c r="D13" t="s">
        <v>37</v>
      </c>
      <c r="E13" t="s">
        <v>38</v>
      </c>
      <c r="F13" t="s">
        <v>39</v>
      </c>
      <c r="G13" t="s">
        <v>40</v>
      </c>
      <c r="H13">
        <f>C13*1</f>
        <v>8</v>
      </c>
      <c r="I13">
        <f>E13*-1</f>
        <v>12.49</v>
      </c>
    </row>
    <row r="14" spans="1:9" x14ac:dyDescent="0.35">
      <c r="A14" t="s">
        <v>68</v>
      </c>
      <c r="B14" t="s">
        <v>69</v>
      </c>
      <c r="C14" t="s">
        <v>70</v>
      </c>
      <c r="D14" t="s">
        <v>71</v>
      </c>
      <c r="E14" t="s">
        <v>72</v>
      </c>
      <c r="F14" t="s">
        <v>73</v>
      </c>
      <c r="G14" t="s">
        <v>73</v>
      </c>
      <c r="H14">
        <f>C14*1</f>
        <v>9</v>
      </c>
      <c r="I14">
        <f>E14*-1</f>
        <v>14.36</v>
      </c>
    </row>
    <row r="15" spans="1:9" x14ac:dyDescent="0.35">
      <c r="A15" t="s">
        <v>51</v>
      </c>
      <c r="B15" t="s">
        <v>52</v>
      </c>
      <c r="C15" t="s">
        <v>53</v>
      </c>
      <c r="D15" t="s">
        <v>54</v>
      </c>
      <c r="E15" t="s">
        <v>55</v>
      </c>
      <c r="F15" t="s">
        <v>56</v>
      </c>
      <c r="G15" t="s">
        <v>12</v>
      </c>
      <c r="H15">
        <f>C15*1</f>
        <v>11</v>
      </c>
      <c r="I15">
        <f>E15*-1</f>
        <v>14.91</v>
      </c>
    </row>
    <row r="16" spans="1:9" x14ac:dyDescent="0.3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20</v>
      </c>
      <c r="H16">
        <f>C16*1</f>
        <v>15</v>
      </c>
      <c r="I16">
        <f>E16*-1</f>
        <v>16.600000000000001</v>
      </c>
    </row>
    <row r="17" spans="1:9" x14ac:dyDescent="0.35">
      <c r="A17" t="s">
        <v>96</v>
      </c>
      <c r="B17" t="s">
        <v>97</v>
      </c>
      <c r="C17" t="s">
        <v>98</v>
      </c>
      <c r="D17" t="s">
        <v>99</v>
      </c>
      <c r="E17" t="s">
        <v>100</v>
      </c>
      <c r="F17" t="s">
        <v>101</v>
      </c>
      <c r="G17" t="s">
        <v>102</v>
      </c>
      <c r="H17">
        <f>C17*1</f>
        <v>13</v>
      </c>
      <c r="I17">
        <f>E17*-1</f>
        <v>17.41</v>
      </c>
    </row>
    <row r="18" spans="1:9" x14ac:dyDescent="0.35">
      <c r="A18" t="s">
        <v>21</v>
      </c>
      <c r="B18" t="s">
        <v>22</v>
      </c>
      <c r="C18" t="s">
        <v>23</v>
      </c>
      <c r="D18" t="s">
        <v>24</v>
      </c>
      <c r="E18" t="s">
        <v>25</v>
      </c>
      <c r="F18" t="s">
        <v>12</v>
      </c>
      <c r="G18" t="s">
        <v>26</v>
      </c>
      <c r="H18">
        <f>C18*1</f>
        <v>16</v>
      </c>
      <c r="I18">
        <f>E18*-1</f>
        <v>18.46</v>
      </c>
    </row>
  </sheetData>
  <sortState xmlns:xlrd2="http://schemas.microsoft.com/office/spreadsheetml/2017/richdata2" ref="A3:I19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876D8-1CD3-45F0-AD17-FB75B7053DDF}">
  <dimension ref="A1:K27"/>
  <sheetViews>
    <sheetView topLeftCell="A10" workbookViewId="0">
      <selection activeCell="C21" sqref="C21:D27"/>
    </sheetView>
  </sheetViews>
  <sheetFormatPr defaultRowHeight="14.5" x14ac:dyDescent="0.35"/>
  <sheetData>
    <row r="1" spans="1:11" x14ac:dyDescent="0.35">
      <c r="A1" t="s">
        <v>104</v>
      </c>
      <c r="B1" t="s">
        <v>105</v>
      </c>
      <c r="C1" t="s">
        <v>106</v>
      </c>
      <c r="D1" t="s">
        <v>107</v>
      </c>
      <c r="E1" t="s">
        <v>108</v>
      </c>
      <c r="F1" t="s">
        <v>109</v>
      </c>
      <c r="G1" t="s">
        <v>110</v>
      </c>
      <c r="H1" t="s">
        <v>111</v>
      </c>
      <c r="J1" t="s">
        <v>112</v>
      </c>
      <c r="K1">
        <f>COUNT(C2:C17)</f>
        <v>16</v>
      </c>
    </row>
    <row r="2" spans="1:11" x14ac:dyDescent="0.35">
      <c r="A2">
        <v>1</v>
      </c>
      <c r="B2" t="s">
        <v>8</v>
      </c>
      <c r="C2">
        <v>2</v>
      </c>
      <c r="D2">
        <f t="shared" ref="D2:D17" si="0">LOG(C2)</f>
        <v>0.3010299956639812</v>
      </c>
      <c r="E2">
        <f t="shared" ref="E2:E17" si="1">(D2-$K$3)^2</f>
        <v>0.29652576954557974</v>
      </c>
      <c r="F2">
        <f t="shared" ref="F2:F17" si="2">(D2-$K$3)^3</f>
        <v>-0.16147067564083298</v>
      </c>
      <c r="G2">
        <f t="shared" ref="G2:G17" si="3">($K$1+1)/A2</f>
        <v>17</v>
      </c>
      <c r="H2">
        <f t="shared" ref="H2:H17" si="4">1/G2</f>
        <v>5.8823529411764705E-2</v>
      </c>
      <c r="J2" t="s">
        <v>113</v>
      </c>
      <c r="K2">
        <f>AVERAGE(C2:C17)</f>
        <v>8.3125</v>
      </c>
    </row>
    <row r="3" spans="1:11" x14ac:dyDescent="0.35">
      <c r="A3">
        <v>2</v>
      </c>
      <c r="B3" t="s">
        <v>46</v>
      </c>
      <c r="C3">
        <v>2</v>
      </c>
      <c r="D3">
        <f t="shared" si="0"/>
        <v>0.3010299956639812</v>
      </c>
      <c r="E3">
        <f t="shared" si="1"/>
        <v>0.29652576954557974</v>
      </c>
      <c r="F3">
        <f t="shared" si="2"/>
        <v>-0.16147067564083298</v>
      </c>
      <c r="G3">
        <f t="shared" si="3"/>
        <v>8.5</v>
      </c>
      <c r="H3">
        <f t="shared" si="4"/>
        <v>0.11764705882352941</v>
      </c>
      <c r="J3" t="s">
        <v>114</v>
      </c>
      <c r="K3">
        <f>AVERAGE(D2:D17)</f>
        <v>0.84557179345876921</v>
      </c>
    </row>
    <row r="4" spans="1:11" x14ac:dyDescent="0.35">
      <c r="A4">
        <v>3</v>
      </c>
      <c r="B4" t="s">
        <v>41</v>
      </c>
      <c r="C4">
        <v>3</v>
      </c>
      <c r="D4">
        <f t="shared" si="0"/>
        <v>0.47712125471966244</v>
      </c>
      <c r="E4">
        <f t="shared" si="1"/>
        <v>0.13575579949713801</v>
      </c>
      <c r="F4">
        <f t="shared" si="2"/>
        <v>-5.0019297461678658E-2</v>
      </c>
      <c r="G4">
        <f t="shared" si="3"/>
        <v>5.666666666666667</v>
      </c>
      <c r="H4">
        <f t="shared" si="4"/>
        <v>0.1764705882352941</v>
      </c>
      <c r="J4" t="s">
        <v>115</v>
      </c>
      <c r="K4">
        <f>SUM(E2:E17)</f>
        <v>1.2234502560386635</v>
      </c>
    </row>
    <row r="5" spans="1:11" x14ac:dyDescent="0.35">
      <c r="A5">
        <v>4</v>
      </c>
      <c r="B5" t="s">
        <v>27</v>
      </c>
      <c r="C5">
        <v>5</v>
      </c>
      <c r="D5">
        <f t="shared" si="0"/>
        <v>0.69897000433601886</v>
      </c>
      <c r="E5">
        <f t="shared" si="1"/>
        <v>2.1492084573991363E-2</v>
      </c>
      <c r="F5">
        <f t="shared" si="2"/>
        <v>-3.1507780505245974E-3</v>
      </c>
      <c r="G5">
        <f t="shared" si="3"/>
        <v>4.25</v>
      </c>
      <c r="H5">
        <f t="shared" si="4"/>
        <v>0.23529411764705882</v>
      </c>
      <c r="J5" t="s">
        <v>116</v>
      </c>
      <c r="K5">
        <f>SUM(F2:F17)</f>
        <v>-0.24607043340600337</v>
      </c>
    </row>
    <row r="6" spans="1:11" x14ac:dyDescent="0.35">
      <c r="A6">
        <v>5</v>
      </c>
      <c r="B6" t="s">
        <v>74</v>
      </c>
      <c r="C6">
        <v>6</v>
      </c>
      <c r="D6">
        <f t="shared" si="0"/>
        <v>0.77815125038364363</v>
      </c>
      <c r="E6">
        <f t="shared" si="1"/>
        <v>4.5455296285448624E-3</v>
      </c>
      <c r="F6">
        <f t="shared" si="2"/>
        <v>-3.0646207612056842E-4</v>
      </c>
      <c r="G6">
        <f t="shared" si="3"/>
        <v>3.4</v>
      </c>
      <c r="H6">
        <f t="shared" si="4"/>
        <v>0.29411764705882354</v>
      </c>
      <c r="J6" t="s">
        <v>117</v>
      </c>
      <c r="K6">
        <f>VAR(D2:D17)</f>
        <v>8.1563350402577353E-2</v>
      </c>
    </row>
    <row r="7" spans="1:11" x14ac:dyDescent="0.35">
      <c r="A7">
        <v>6</v>
      </c>
      <c r="B7" t="s">
        <v>85</v>
      </c>
      <c r="C7">
        <v>6</v>
      </c>
      <c r="D7">
        <f t="shared" si="0"/>
        <v>0.77815125038364363</v>
      </c>
      <c r="E7">
        <f t="shared" si="1"/>
        <v>4.5455296285448624E-3</v>
      </c>
      <c r="F7">
        <f t="shared" si="2"/>
        <v>-3.0646207612056842E-4</v>
      </c>
      <c r="G7">
        <f t="shared" si="3"/>
        <v>2.8333333333333335</v>
      </c>
      <c r="H7">
        <f t="shared" si="4"/>
        <v>0.3529411764705882</v>
      </c>
      <c r="J7" t="s">
        <v>118</v>
      </c>
      <c r="K7">
        <f>STDEV(D2:D17)</f>
        <v>0.28559298031040148</v>
      </c>
    </row>
    <row r="8" spans="1:11" x14ac:dyDescent="0.35">
      <c r="A8">
        <v>7</v>
      </c>
      <c r="B8" t="s">
        <v>91</v>
      </c>
      <c r="C8">
        <v>6</v>
      </c>
      <c r="D8">
        <f t="shared" si="0"/>
        <v>0.77815125038364363</v>
      </c>
      <c r="E8">
        <f t="shared" si="1"/>
        <v>4.5455296285448624E-3</v>
      </c>
      <c r="F8">
        <f t="shared" si="2"/>
        <v>-3.0646207612056842E-4</v>
      </c>
      <c r="G8">
        <f t="shared" si="3"/>
        <v>2.4285714285714284</v>
      </c>
      <c r="H8">
        <f t="shared" si="4"/>
        <v>0.41176470588235298</v>
      </c>
      <c r="J8" t="s">
        <v>119</v>
      </c>
      <c r="K8">
        <f>SKEW(D2:D17)</f>
        <v>-0.80485479625415857</v>
      </c>
    </row>
    <row r="9" spans="1:11" x14ac:dyDescent="0.35">
      <c r="A9">
        <v>8</v>
      </c>
      <c r="B9" t="s">
        <v>34</v>
      </c>
      <c r="C9">
        <v>8</v>
      </c>
      <c r="D9">
        <f t="shared" si="0"/>
        <v>0.90308998699194354</v>
      </c>
      <c r="E9">
        <f t="shared" si="1"/>
        <v>3.3083425873196978E-3</v>
      </c>
      <c r="F9">
        <f t="shared" si="2"/>
        <v>1.9028988921149709E-4</v>
      </c>
      <c r="G9">
        <f t="shared" si="3"/>
        <v>2.125</v>
      </c>
      <c r="H9">
        <f t="shared" si="4"/>
        <v>0.47058823529411764</v>
      </c>
      <c r="J9" t="s">
        <v>120</v>
      </c>
      <c r="K9">
        <v>-0.8</v>
      </c>
    </row>
    <row r="10" spans="1:11" x14ac:dyDescent="0.35">
      <c r="A10">
        <v>9</v>
      </c>
      <c r="B10" t="s">
        <v>57</v>
      </c>
      <c r="C10">
        <v>8</v>
      </c>
      <c r="D10">
        <f t="shared" si="0"/>
        <v>0.90308998699194354</v>
      </c>
      <c r="E10">
        <f t="shared" si="1"/>
        <v>3.3083425873196978E-3</v>
      </c>
      <c r="F10">
        <f t="shared" si="2"/>
        <v>1.9028988921149709E-4</v>
      </c>
      <c r="G10">
        <f t="shared" si="3"/>
        <v>1.8888888888888888</v>
      </c>
      <c r="H10">
        <f t="shared" si="4"/>
        <v>0.52941176470588236</v>
      </c>
      <c r="J10" t="s">
        <v>121</v>
      </c>
      <c r="K10">
        <v>-0.9</v>
      </c>
    </row>
    <row r="11" spans="1:11" x14ac:dyDescent="0.35">
      <c r="A11">
        <v>10</v>
      </c>
      <c r="B11" t="s">
        <v>68</v>
      </c>
      <c r="C11">
        <v>9</v>
      </c>
      <c r="D11">
        <f t="shared" si="0"/>
        <v>0.95424250943932487</v>
      </c>
      <c r="E11">
        <f t="shared" si="1"/>
        <v>1.1809324511726596E-2</v>
      </c>
      <c r="F11">
        <f t="shared" si="2"/>
        <v>1.2833277499360552E-3</v>
      </c>
      <c r="G11">
        <f t="shared" si="3"/>
        <v>1.7</v>
      </c>
      <c r="H11">
        <f t="shared" si="4"/>
        <v>0.58823529411764708</v>
      </c>
    </row>
    <row r="12" spans="1:11" x14ac:dyDescent="0.35">
      <c r="A12">
        <v>11</v>
      </c>
      <c r="B12" t="s">
        <v>51</v>
      </c>
      <c r="C12">
        <v>11</v>
      </c>
      <c r="D12">
        <f t="shared" si="0"/>
        <v>1.0413926851582251</v>
      </c>
      <c r="E12">
        <f t="shared" si="1"/>
        <v>3.8345821625970049E-2</v>
      </c>
      <c r="F12">
        <f t="shared" si="2"/>
        <v>7.5089129837457363E-3</v>
      </c>
      <c r="G12">
        <f t="shared" si="3"/>
        <v>1.5454545454545454</v>
      </c>
      <c r="H12">
        <f t="shared" si="4"/>
        <v>0.6470588235294118</v>
      </c>
    </row>
    <row r="13" spans="1:11" x14ac:dyDescent="0.35">
      <c r="A13">
        <v>12</v>
      </c>
      <c r="B13" t="s">
        <v>80</v>
      </c>
      <c r="C13">
        <v>11</v>
      </c>
      <c r="D13">
        <f t="shared" si="0"/>
        <v>1.0413926851582251</v>
      </c>
      <c r="E13">
        <f t="shared" si="1"/>
        <v>3.8345821625970049E-2</v>
      </c>
      <c r="F13">
        <f t="shared" si="2"/>
        <v>7.5089129837457363E-3</v>
      </c>
      <c r="G13">
        <f t="shared" si="3"/>
        <v>1.4166666666666667</v>
      </c>
      <c r="H13">
        <f t="shared" si="4"/>
        <v>0.70588235294117641</v>
      </c>
    </row>
    <row r="14" spans="1:11" x14ac:dyDescent="0.35">
      <c r="A14">
        <v>13</v>
      </c>
      <c r="B14" t="s">
        <v>62</v>
      </c>
      <c r="C14">
        <v>12</v>
      </c>
      <c r="D14">
        <f t="shared" si="0"/>
        <v>1.0791812460476249</v>
      </c>
      <c r="E14">
        <f t="shared" si="1"/>
        <v>5.4573376338864811E-2</v>
      </c>
      <c r="F14">
        <f t="shared" si="2"/>
        <v>1.2748856572447818E-2</v>
      </c>
      <c r="G14">
        <f t="shared" si="3"/>
        <v>1.3076923076923077</v>
      </c>
      <c r="H14">
        <f t="shared" si="4"/>
        <v>0.76470588235294112</v>
      </c>
    </row>
    <row r="15" spans="1:11" x14ac:dyDescent="0.35">
      <c r="A15">
        <v>14</v>
      </c>
      <c r="B15" t="s">
        <v>96</v>
      </c>
      <c r="C15">
        <v>13</v>
      </c>
      <c r="D15">
        <f t="shared" si="0"/>
        <v>1.1139433523068367</v>
      </c>
      <c r="E15">
        <f t="shared" si="1"/>
        <v>7.202329359854176E-2</v>
      </c>
      <c r="F15">
        <f t="shared" si="2"/>
        <v>1.9329003576412693E-2</v>
      </c>
      <c r="G15">
        <f t="shared" si="3"/>
        <v>1.2142857142857142</v>
      </c>
      <c r="H15">
        <f t="shared" si="4"/>
        <v>0.82352941176470595</v>
      </c>
    </row>
    <row r="16" spans="1:11" x14ac:dyDescent="0.35">
      <c r="A16">
        <v>15</v>
      </c>
      <c r="B16" t="s">
        <v>14</v>
      </c>
      <c r="C16">
        <v>15</v>
      </c>
      <c r="D16">
        <f t="shared" si="0"/>
        <v>1.1760912590556813</v>
      </c>
      <c r="E16">
        <f t="shared" si="1"/>
        <v>0.10924311713846839</v>
      </c>
      <c r="F16">
        <f t="shared" si="2"/>
        <v>3.6106976696747443E-2</v>
      </c>
      <c r="G16">
        <f t="shared" si="3"/>
        <v>1.1333333333333333</v>
      </c>
      <c r="H16">
        <f t="shared" si="4"/>
        <v>0.88235294117647056</v>
      </c>
    </row>
    <row r="17" spans="1:8" x14ac:dyDescent="0.35">
      <c r="A17">
        <v>16</v>
      </c>
      <c r="B17" t="s">
        <v>21</v>
      </c>
      <c r="C17">
        <v>16</v>
      </c>
      <c r="D17">
        <f t="shared" si="0"/>
        <v>1.2041199826559248</v>
      </c>
      <c r="E17">
        <f t="shared" si="1"/>
        <v>0.12855680397655928</v>
      </c>
      <c r="F17">
        <f t="shared" si="2"/>
        <v>4.609380927476902E-2</v>
      </c>
      <c r="G17">
        <f t="shared" si="3"/>
        <v>1.0625</v>
      </c>
      <c r="H17">
        <f t="shared" si="4"/>
        <v>0.94117647058823528</v>
      </c>
    </row>
    <row r="20" spans="1:8" x14ac:dyDescent="0.35">
      <c r="B20" t="s">
        <v>122</v>
      </c>
      <c r="C20" t="s">
        <v>127</v>
      </c>
      <c r="D20" t="s">
        <v>128</v>
      </c>
      <c r="E20" t="s">
        <v>123</v>
      </c>
      <c r="F20" t="s">
        <v>124</v>
      </c>
      <c r="G20" t="s">
        <v>125</v>
      </c>
      <c r="H20" s="1" t="s">
        <v>126</v>
      </c>
    </row>
    <row r="21" spans="1:8" x14ac:dyDescent="0.35">
      <c r="B21">
        <v>2</v>
      </c>
      <c r="C21">
        <v>0.13200000000000001</v>
      </c>
      <c r="D21">
        <v>0.14799999999999999</v>
      </c>
      <c r="E21">
        <f>(C21-D21)/($K$9-$K$10)</f>
        <v>-0.15999999999999989</v>
      </c>
      <c r="F21" s="2">
        <f>C21+(E21*($K$8-$K$9))</f>
        <v>0.13277676740066538</v>
      </c>
      <c r="G21" s="2">
        <f t="shared" ref="G21:G27" si="5">$K$3+(F21*$K$7)</f>
        <v>0.88349190617670614</v>
      </c>
      <c r="H21" s="3">
        <f t="shared" ref="H21:H27" si="6">10^G21</f>
        <v>7.6470143678187208</v>
      </c>
    </row>
    <row r="22" spans="1:8" x14ac:dyDescent="0.35">
      <c r="B22">
        <v>5</v>
      </c>
      <c r="C22">
        <v>0.85599999999999998</v>
      </c>
      <c r="D22">
        <v>0.85399999999999998</v>
      </c>
      <c r="E22">
        <f t="shared" ref="E22:E27" si="7">(C22-D22)/($K$9-$K$10)</f>
        <v>2.0000000000000021E-2</v>
      </c>
      <c r="F22" s="2">
        <f t="shared" ref="F22:F27" si="8">C22+(E22*($K$8-$K$9))</f>
        <v>0.85590290407491676</v>
      </c>
      <c r="G22" s="2">
        <f t="shared" si="5"/>
        <v>1.0900116546898524</v>
      </c>
      <c r="H22" s="3">
        <f t="shared" si="6"/>
        <v>12.303017866436903</v>
      </c>
    </row>
    <row r="23" spans="1:8" x14ac:dyDescent="0.35">
      <c r="B23">
        <v>10</v>
      </c>
      <c r="C23">
        <v>1.1659999999999999</v>
      </c>
      <c r="D23">
        <v>1.147</v>
      </c>
      <c r="E23">
        <f t="shared" si="7"/>
        <v>0.18999999999999911</v>
      </c>
      <c r="F23" s="2">
        <f t="shared" si="8"/>
        <v>1.1650775887117097</v>
      </c>
      <c r="G23" s="2">
        <f t="shared" si="5"/>
        <v>1.1783097743118025</v>
      </c>
      <c r="H23" s="3">
        <f t="shared" si="6"/>
        <v>15.076820848050328</v>
      </c>
    </row>
    <row r="24" spans="1:8" x14ac:dyDescent="0.35">
      <c r="B24">
        <v>25</v>
      </c>
      <c r="C24">
        <v>1.448</v>
      </c>
      <c r="D24">
        <v>1.407</v>
      </c>
      <c r="E24">
        <f t="shared" si="7"/>
        <v>0.40999999999999936</v>
      </c>
      <c r="F24" s="2">
        <f t="shared" si="8"/>
        <v>1.446009533535795</v>
      </c>
      <c r="G24" s="2">
        <f t="shared" si="5"/>
        <v>1.2585419656985104</v>
      </c>
      <c r="H24" s="3">
        <f t="shared" si="6"/>
        <v>18.136019150167723</v>
      </c>
    </row>
    <row r="25" spans="1:8" x14ac:dyDescent="0.35">
      <c r="B25">
        <v>50</v>
      </c>
      <c r="C25">
        <v>1.6060000000000001</v>
      </c>
      <c r="D25">
        <v>1.5489999999999999</v>
      </c>
      <c r="E25">
        <f t="shared" si="7"/>
        <v>0.57000000000000173</v>
      </c>
      <c r="F25" s="2">
        <f t="shared" si="8"/>
        <v>1.6032327661351298</v>
      </c>
      <c r="G25" s="2">
        <f t="shared" si="5"/>
        <v>1.3034438172705898</v>
      </c>
      <c r="H25" s="3">
        <f t="shared" si="6"/>
        <v>20.111470083025516</v>
      </c>
    </row>
    <row r="26" spans="1:8" x14ac:dyDescent="0.35">
      <c r="B26">
        <v>100</v>
      </c>
      <c r="C26">
        <v>1.7330000000000001</v>
      </c>
      <c r="D26">
        <v>1.66</v>
      </c>
      <c r="E26">
        <f t="shared" si="7"/>
        <v>0.73000000000000187</v>
      </c>
      <c r="F26" s="2">
        <f t="shared" si="8"/>
        <v>1.7294559987344644</v>
      </c>
      <c r="G26" s="2">
        <f t="shared" si="5"/>
        <v>1.339492286453047</v>
      </c>
      <c r="H26" s="3">
        <f t="shared" si="6"/>
        <v>21.852055076589352</v>
      </c>
    </row>
    <row r="27" spans="1:8" x14ac:dyDescent="0.35">
      <c r="B27">
        <v>200</v>
      </c>
      <c r="C27">
        <v>1.837</v>
      </c>
      <c r="D27">
        <v>1.7490000000000001</v>
      </c>
      <c r="E27">
        <f t="shared" si="7"/>
        <v>0.87999999999999878</v>
      </c>
      <c r="F27" s="2">
        <f t="shared" si="8"/>
        <v>1.8327277792963406</v>
      </c>
      <c r="G27" s="2">
        <f t="shared" si="5"/>
        <v>1.3689859820456749</v>
      </c>
      <c r="H27" s="3">
        <f t="shared" si="6"/>
        <v>23.387617479823234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73134-E84C-4F55-8B75-904F44338D2C}">
  <dimension ref="A1:K27"/>
  <sheetViews>
    <sheetView tabSelected="1" topLeftCell="A10" workbookViewId="0">
      <selection activeCell="E15" sqref="E15"/>
    </sheetView>
  </sheetViews>
  <sheetFormatPr defaultRowHeight="14.5" x14ac:dyDescent="0.35"/>
  <sheetData>
    <row r="1" spans="1:11" x14ac:dyDescent="0.35">
      <c r="A1" t="s">
        <v>104</v>
      </c>
      <c r="B1" t="s">
        <v>105</v>
      </c>
      <c r="C1" t="s">
        <v>106</v>
      </c>
      <c r="D1" t="s">
        <v>107</v>
      </c>
      <c r="E1" t="s">
        <v>108</v>
      </c>
      <c r="F1" t="s">
        <v>109</v>
      </c>
      <c r="G1" t="s">
        <v>110</v>
      </c>
      <c r="H1" t="s">
        <v>111</v>
      </c>
      <c r="J1" t="s">
        <v>112</v>
      </c>
      <c r="K1">
        <f>COUNT(C2:C17)</f>
        <v>16</v>
      </c>
    </row>
    <row r="2" spans="1:11" x14ac:dyDescent="0.35">
      <c r="A2">
        <v>1</v>
      </c>
      <c r="B2" t="s">
        <v>8</v>
      </c>
      <c r="C2">
        <v>1.1499999999999999</v>
      </c>
      <c r="D2">
        <f t="shared" ref="D2:D17" si="0">LOG(C2)</f>
        <v>6.069784035361165E-2</v>
      </c>
      <c r="E2">
        <f t="shared" ref="E2:E17" si="1">(D2-$K$3)^2</f>
        <v>0.67643587243576231</v>
      </c>
      <c r="F2">
        <f t="shared" ref="F2:F17" si="2">(D2-$K$3)^3</f>
        <v>-0.55633956456336831</v>
      </c>
      <c r="G2">
        <f t="shared" ref="G2:G17" si="3">($K$1+1)/A2</f>
        <v>17</v>
      </c>
      <c r="H2">
        <f t="shared" ref="H2:H17" si="4">1/G2</f>
        <v>5.8823529411764705E-2</v>
      </c>
      <c r="J2" t="s">
        <v>113</v>
      </c>
      <c r="K2">
        <f>AVERAGE(C2:C17)</f>
        <v>9.6950000000000003</v>
      </c>
    </row>
    <row r="3" spans="1:11" x14ac:dyDescent="0.35">
      <c r="A3">
        <v>2</v>
      </c>
      <c r="B3" t="s">
        <v>41</v>
      </c>
      <c r="C3">
        <v>2.68</v>
      </c>
      <c r="D3">
        <f t="shared" si="0"/>
        <v>0.42813479402878885</v>
      </c>
      <c r="E3">
        <f t="shared" si="1"/>
        <v>0.20704343928398675</v>
      </c>
      <c r="F3">
        <f t="shared" si="2"/>
        <v>-9.4208960091542504E-2</v>
      </c>
      <c r="G3">
        <f t="shared" si="3"/>
        <v>8.5</v>
      </c>
      <c r="H3">
        <f t="shared" si="4"/>
        <v>0.11764705882352941</v>
      </c>
      <c r="J3" t="s">
        <v>114</v>
      </c>
      <c r="K3">
        <f>AVERAGE(D2:D17)</f>
        <v>0.88315505652705029</v>
      </c>
    </row>
    <row r="4" spans="1:11" x14ac:dyDescent="0.35">
      <c r="A4">
        <v>3</v>
      </c>
      <c r="B4" t="s">
        <v>85</v>
      </c>
      <c r="C4">
        <v>3.65</v>
      </c>
      <c r="D4">
        <f t="shared" si="0"/>
        <v>0.56229286445647475</v>
      </c>
      <c r="E4">
        <f t="shared" si="1"/>
        <v>0.1029525463003349</v>
      </c>
      <c r="F4">
        <f t="shared" si="2"/>
        <v>-3.3033579685172877E-2</v>
      </c>
      <c r="G4">
        <f t="shared" si="3"/>
        <v>5.666666666666667</v>
      </c>
      <c r="H4">
        <f t="shared" si="4"/>
        <v>0.1764705882352941</v>
      </c>
      <c r="J4" t="s">
        <v>115</v>
      </c>
      <c r="K4">
        <f>SUM(E2:E17)</f>
        <v>1.8200651428103893</v>
      </c>
    </row>
    <row r="5" spans="1:11" x14ac:dyDescent="0.35">
      <c r="A5">
        <v>4</v>
      </c>
      <c r="B5" t="s">
        <v>46</v>
      </c>
      <c r="C5">
        <v>3.68</v>
      </c>
      <c r="D5">
        <f t="shared" si="0"/>
        <v>0.56584781867351763</v>
      </c>
      <c r="E5">
        <f t="shared" si="1"/>
        <v>0.10068388319423835</v>
      </c>
      <c r="F5">
        <f t="shared" si="2"/>
        <v>-3.1947724872731488E-2</v>
      </c>
      <c r="G5">
        <f t="shared" si="3"/>
        <v>4.25</v>
      </c>
      <c r="H5">
        <f t="shared" si="4"/>
        <v>0.23529411764705882</v>
      </c>
      <c r="J5" t="s">
        <v>116</v>
      </c>
      <c r="K5">
        <f>SUM(F2:F17)</f>
        <v>-0.52483642555361476</v>
      </c>
    </row>
    <row r="6" spans="1:11" x14ac:dyDescent="0.35">
      <c r="A6">
        <v>5</v>
      </c>
      <c r="B6" t="s">
        <v>27</v>
      </c>
      <c r="C6">
        <v>4.2699999999999996</v>
      </c>
      <c r="D6">
        <f t="shared" si="0"/>
        <v>0.63042787502502384</v>
      </c>
      <c r="E6">
        <f t="shared" si="1"/>
        <v>6.3871028269958219E-2</v>
      </c>
      <c r="F6">
        <f t="shared" si="2"/>
        <v>-1.6141944954302791E-2</v>
      </c>
      <c r="G6">
        <f t="shared" si="3"/>
        <v>3.4</v>
      </c>
      <c r="H6">
        <f t="shared" si="4"/>
        <v>0.29411764705882354</v>
      </c>
      <c r="J6" t="s">
        <v>117</v>
      </c>
      <c r="K6">
        <f>VAR(D2:D17)</f>
        <v>0.12133767618735938</v>
      </c>
    </row>
    <row r="7" spans="1:11" x14ac:dyDescent="0.35">
      <c r="A7">
        <v>6</v>
      </c>
      <c r="B7" t="s">
        <v>74</v>
      </c>
      <c r="C7">
        <v>6.19</v>
      </c>
      <c r="D7">
        <f t="shared" si="0"/>
        <v>0.79169064902011799</v>
      </c>
      <c r="E7">
        <f t="shared" si="1"/>
        <v>8.365737840594174E-3</v>
      </c>
      <c r="F7">
        <f t="shared" si="2"/>
        <v>-7.6516725494826939E-4</v>
      </c>
      <c r="G7">
        <f t="shared" si="3"/>
        <v>2.8333333333333335</v>
      </c>
      <c r="H7">
        <f t="shared" si="4"/>
        <v>0.3529411764705882</v>
      </c>
      <c r="J7" t="s">
        <v>118</v>
      </c>
      <c r="K7">
        <f>STDEV(D2:D17)</f>
        <v>0.34833557984701963</v>
      </c>
    </row>
    <row r="8" spans="1:11" x14ac:dyDescent="0.35">
      <c r="A8">
        <v>7</v>
      </c>
      <c r="B8" t="s">
        <v>91</v>
      </c>
      <c r="C8">
        <v>7.8</v>
      </c>
      <c r="D8">
        <f t="shared" si="0"/>
        <v>0.89209460269048035</v>
      </c>
      <c r="E8">
        <f t="shared" si="1"/>
        <v>7.9915485608097241E-5</v>
      </c>
      <c r="F8">
        <f t="shared" si="2"/>
        <v>7.1440817276651653E-7</v>
      </c>
      <c r="G8">
        <f t="shared" si="3"/>
        <v>2.4285714285714284</v>
      </c>
      <c r="H8">
        <f t="shared" si="4"/>
        <v>0.41176470588235298</v>
      </c>
      <c r="J8" t="s">
        <v>119</v>
      </c>
      <c r="K8">
        <f>SKEW(D2:D17)</f>
        <v>-0.94608715709469504</v>
      </c>
    </row>
    <row r="9" spans="1:11" x14ac:dyDescent="0.35">
      <c r="A9">
        <v>8</v>
      </c>
      <c r="B9" t="s">
        <v>57</v>
      </c>
      <c r="C9">
        <v>8.33</v>
      </c>
      <c r="D9">
        <f t="shared" si="0"/>
        <v>0.92064500140678762</v>
      </c>
      <c r="E9">
        <f t="shared" si="1"/>
        <v>1.4054959670857436E-3</v>
      </c>
      <c r="F9">
        <f t="shared" si="2"/>
        <v>5.2691966334737646E-5</v>
      </c>
      <c r="G9">
        <f t="shared" si="3"/>
        <v>2.125</v>
      </c>
      <c r="H9">
        <f t="shared" si="4"/>
        <v>0.47058823529411764</v>
      </c>
      <c r="J9" t="s">
        <v>120</v>
      </c>
      <c r="K9">
        <v>-0.9</v>
      </c>
    </row>
    <row r="10" spans="1:11" x14ac:dyDescent="0.35">
      <c r="A10">
        <v>9</v>
      </c>
      <c r="B10" t="s">
        <v>80</v>
      </c>
      <c r="C10">
        <v>10.72</v>
      </c>
      <c r="D10">
        <f t="shared" si="0"/>
        <v>1.0301947853567512</v>
      </c>
      <c r="E10">
        <f t="shared" si="1"/>
        <v>2.1620681854311992E-2</v>
      </c>
      <c r="F10">
        <f t="shared" si="2"/>
        <v>3.1790991969712712E-3</v>
      </c>
      <c r="G10">
        <f t="shared" si="3"/>
        <v>1.8888888888888888</v>
      </c>
      <c r="H10">
        <f t="shared" si="4"/>
        <v>0.52941176470588236</v>
      </c>
      <c r="J10" t="s">
        <v>121</v>
      </c>
      <c r="K10">
        <v>-1</v>
      </c>
    </row>
    <row r="11" spans="1:11" x14ac:dyDescent="0.35">
      <c r="A11">
        <v>10</v>
      </c>
      <c r="B11" t="s">
        <v>62</v>
      </c>
      <c r="C11">
        <v>12.42</v>
      </c>
      <c r="D11">
        <f t="shared" si="0"/>
        <v>1.0941215958405615</v>
      </c>
      <c r="E11">
        <f t="shared" si="1"/>
        <v>4.4506880709919254E-2</v>
      </c>
      <c r="F11">
        <f t="shared" si="2"/>
        <v>9.3894625990109323E-3</v>
      </c>
      <c r="G11">
        <f t="shared" si="3"/>
        <v>1.7</v>
      </c>
      <c r="H11">
        <f t="shared" si="4"/>
        <v>0.58823529411764708</v>
      </c>
    </row>
    <row r="12" spans="1:11" x14ac:dyDescent="0.35">
      <c r="A12">
        <v>11</v>
      </c>
      <c r="B12" t="s">
        <v>34</v>
      </c>
      <c r="C12">
        <v>12.49</v>
      </c>
      <c r="D12">
        <f t="shared" si="0"/>
        <v>1.0965624383741355</v>
      </c>
      <c r="E12">
        <f t="shared" si="1"/>
        <v>4.5542710626827625E-2</v>
      </c>
      <c r="F12">
        <f t="shared" si="2"/>
        <v>9.7191506370907076E-3</v>
      </c>
      <c r="G12">
        <f t="shared" si="3"/>
        <v>1.5454545454545454</v>
      </c>
      <c r="H12">
        <f t="shared" si="4"/>
        <v>0.6470588235294118</v>
      </c>
    </row>
    <row r="13" spans="1:11" x14ac:dyDescent="0.35">
      <c r="A13">
        <v>12</v>
      </c>
      <c r="B13" t="s">
        <v>68</v>
      </c>
      <c r="C13">
        <v>14.36</v>
      </c>
      <c r="D13">
        <f t="shared" si="0"/>
        <v>1.1571544399062814</v>
      </c>
      <c r="E13">
        <f t="shared" si="1"/>
        <v>7.5075662092198875E-2</v>
      </c>
      <c r="F13">
        <f t="shared" si="2"/>
        <v>2.057068512005001E-2</v>
      </c>
      <c r="G13">
        <f t="shared" si="3"/>
        <v>1.4166666666666667</v>
      </c>
      <c r="H13">
        <f t="shared" si="4"/>
        <v>0.70588235294117641</v>
      </c>
    </row>
    <row r="14" spans="1:11" x14ac:dyDescent="0.35">
      <c r="A14">
        <v>13</v>
      </c>
      <c r="B14" t="s">
        <v>51</v>
      </c>
      <c r="C14">
        <v>14.91</v>
      </c>
      <c r="D14">
        <f t="shared" si="0"/>
        <v>1.1734776434529945</v>
      </c>
      <c r="E14">
        <f t="shared" si="1"/>
        <v>8.4287204479372463E-2</v>
      </c>
      <c r="F14">
        <f t="shared" si="2"/>
        <v>2.447047924920745E-2</v>
      </c>
      <c r="G14">
        <f t="shared" si="3"/>
        <v>1.3076923076923077</v>
      </c>
      <c r="H14">
        <f t="shared" si="4"/>
        <v>0.76470588235294112</v>
      </c>
    </row>
    <row r="15" spans="1:11" x14ac:dyDescent="0.35">
      <c r="A15">
        <v>14</v>
      </c>
      <c r="B15" t="s">
        <v>14</v>
      </c>
      <c r="C15">
        <v>16.600000000000001</v>
      </c>
      <c r="D15">
        <f t="shared" si="0"/>
        <v>1.2201080880400552</v>
      </c>
      <c r="E15">
        <f t="shared" si="1"/>
        <v>0.1135373454458041</v>
      </c>
      <c r="F15">
        <f t="shared" si="2"/>
        <v>3.8256752737902959E-2</v>
      </c>
      <c r="G15">
        <f t="shared" si="3"/>
        <v>1.2142857142857142</v>
      </c>
      <c r="H15">
        <f t="shared" si="4"/>
        <v>0.82352941176470595</v>
      </c>
    </row>
    <row r="16" spans="1:11" x14ac:dyDescent="0.35">
      <c r="A16">
        <v>15</v>
      </c>
      <c r="B16" t="s">
        <v>96</v>
      </c>
      <c r="C16">
        <v>17.41</v>
      </c>
      <c r="D16">
        <f t="shared" si="0"/>
        <v>1.2407987711173312</v>
      </c>
      <c r="E16">
        <f t="shared" si="1"/>
        <v>0.12790902658593428</v>
      </c>
      <c r="F16">
        <f t="shared" si="2"/>
        <v>4.5745859397820526E-2</v>
      </c>
      <c r="G16">
        <f t="shared" si="3"/>
        <v>1.1333333333333333</v>
      </c>
      <c r="H16">
        <f t="shared" si="4"/>
        <v>0.88235294117647056</v>
      </c>
    </row>
    <row r="17" spans="1:8" x14ac:dyDescent="0.35">
      <c r="A17">
        <v>16</v>
      </c>
      <c r="B17" t="s">
        <v>21</v>
      </c>
      <c r="C17">
        <v>18.46</v>
      </c>
      <c r="D17">
        <f t="shared" si="0"/>
        <v>1.2662316966898932</v>
      </c>
      <c r="E17">
        <f t="shared" si="1"/>
        <v>0.14674771223845223</v>
      </c>
      <c r="F17">
        <f t="shared" si="2"/>
        <v>5.6215620555889988E-2</v>
      </c>
      <c r="G17">
        <f t="shared" si="3"/>
        <v>1.0625</v>
      </c>
      <c r="H17">
        <f t="shared" si="4"/>
        <v>0.94117647058823528</v>
      </c>
    </row>
    <row r="20" spans="1:8" x14ac:dyDescent="0.35">
      <c r="B20" t="s">
        <v>122</v>
      </c>
      <c r="C20" t="s">
        <v>128</v>
      </c>
      <c r="D20" t="s">
        <v>129</v>
      </c>
      <c r="E20" t="s">
        <v>123</v>
      </c>
      <c r="F20" t="s">
        <v>124</v>
      </c>
      <c r="G20" t="s">
        <v>125</v>
      </c>
      <c r="H20" s="1" t="s">
        <v>126</v>
      </c>
    </row>
    <row r="21" spans="1:8" x14ac:dyDescent="0.35">
      <c r="B21">
        <v>2</v>
      </c>
      <c r="C21">
        <v>0.14799999999999999</v>
      </c>
      <c r="D21">
        <v>0.16400000000000001</v>
      </c>
      <c r="E21">
        <f>(C21-D21)/($K$9-$K$10)</f>
        <v>-0.16000000000000017</v>
      </c>
      <c r="F21" s="2">
        <f>C21+(E21*($K$8-$K$9))</f>
        <v>0.15537394513515121</v>
      </c>
      <c r="G21" s="2">
        <f t="shared" ref="G21:G27" si="5">$K$3+(F21*$K$7)</f>
        <v>0.93727732979882217</v>
      </c>
      <c r="H21" s="3">
        <f t="shared" ref="H21:H27" si="6">10^G21</f>
        <v>8.6552044245809618</v>
      </c>
    </row>
    <row r="22" spans="1:8" x14ac:dyDescent="0.35">
      <c r="B22">
        <v>5</v>
      </c>
      <c r="C22">
        <v>0.85399999999999998</v>
      </c>
      <c r="D22">
        <v>0.85199999999999998</v>
      </c>
      <c r="E22">
        <f t="shared" ref="E22:E27" si="7">(C22-D22)/($K$9-$K$10)</f>
        <v>2.0000000000000021E-2</v>
      </c>
      <c r="F22" s="2">
        <f t="shared" ref="F22:F27" si="8">C22+(E22*($K$8-$K$9))</f>
        <v>0.85307825685810612</v>
      </c>
      <c r="G22" s="2">
        <f t="shared" si="5"/>
        <v>1.1803125657846034</v>
      </c>
      <c r="H22" s="3">
        <f t="shared" si="6"/>
        <v>15.146509646597805</v>
      </c>
    </row>
    <row r="23" spans="1:8" x14ac:dyDescent="0.35">
      <c r="B23">
        <v>10</v>
      </c>
      <c r="C23">
        <v>1.147</v>
      </c>
      <c r="D23">
        <v>1.1279999999999999</v>
      </c>
      <c r="E23">
        <f t="shared" si="7"/>
        <v>0.19000000000000133</v>
      </c>
      <c r="F23" s="2">
        <f t="shared" si="8"/>
        <v>1.1382434401520078</v>
      </c>
      <c r="G23" s="2">
        <f t="shared" si="5"/>
        <v>1.2796457452594663</v>
      </c>
      <c r="H23" s="3">
        <f t="shared" si="6"/>
        <v>19.03907064190668</v>
      </c>
    </row>
    <row r="24" spans="1:8" x14ac:dyDescent="0.35">
      <c r="B24">
        <v>25</v>
      </c>
      <c r="C24">
        <v>1.407</v>
      </c>
      <c r="D24">
        <v>1.3660000000000001</v>
      </c>
      <c r="E24">
        <f t="shared" si="7"/>
        <v>0.40999999999999936</v>
      </c>
      <c r="F24" s="2">
        <f t="shared" si="8"/>
        <v>1.3881042655911751</v>
      </c>
      <c r="G24" s="2">
        <f t="shared" si="5"/>
        <v>1.3666811607698737</v>
      </c>
      <c r="H24" s="3">
        <f t="shared" si="6"/>
        <v>23.263827063357748</v>
      </c>
    </row>
    <row r="25" spans="1:8" x14ac:dyDescent="0.35">
      <c r="B25">
        <v>50</v>
      </c>
      <c r="C25">
        <v>1.5489999999999999</v>
      </c>
      <c r="D25">
        <v>1.492</v>
      </c>
      <c r="E25">
        <f t="shared" si="7"/>
        <v>0.56999999999999951</v>
      </c>
      <c r="F25" s="2">
        <f t="shared" si="8"/>
        <v>1.5227303204560239</v>
      </c>
      <c r="G25" s="2">
        <f t="shared" si="5"/>
        <v>1.4135762056537373</v>
      </c>
      <c r="H25" s="3">
        <f t="shared" si="6"/>
        <v>25.91649138139142</v>
      </c>
    </row>
    <row r="26" spans="1:8" x14ac:dyDescent="0.35">
      <c r="B26">
        <v>100</v>
      </c>
      <c r="C26">
        <v>1.66</v>
      </c>
      <c r="D26">
        <v>1.5880000000000001</v>
      </c>
      <c r="E26">
        <f t="shared" si="7"/>
        <v>0.71999999999999853</v>
      </c>
      <c r="F26" s="2">
        <f t="shared" si="8"/>
        <v>1.6268172468918196</v>
      </c>
      <c r="G26" s="2">
        <f t="shared" si="5"/>
        <v>1.4498333855282444</v>
      </c>
      <c r="H26" s="3">
        <f t="shared" si="6"/>
        <v>28.173018829482647</v>
      </c>
    </row>
    <row r="27" spans="1:8" x14ac:dyDescent="0.35">
      <c r="B27">
        <v>200</v>
      </c>
      <c r="C27">
        <v>1.7490000000000001</v>
      </c>
      <c r="D27">
        <v>1.6639999999999999</v>
      </c>
      <c r="E27">
        <f t="shared" si="7"/>
        <v>0.85000000000000209</v>
      </c>
      <c r="F27" s="2">
        <f t="shared" si="8"/>
        <v>1.7098259164695093</v>
      </c>
      <c r="G27" s="2">
        <f t="shared" si="5"/>
        <v>1.4787482585779186</v>
      </c>
      <c r="H27" s="3">
        <f t="shared" si="6"/>
        <v>30.112600231171754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2019-04-17T01:01:59Z</dcterms:modified>
</cp:coreProperties>
</file>