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Tuyabuguz\"/>
    </mc:Choice>
  </mc:AlternateContent>
  <xr:revisionPtr revIDLastSave="0" documentId="13_ncr:1_{43F2E476-8965-4421-9451-40C2A045008D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3" l="1"/>
  <c r="E21" i="3"/>
  <c r="E20" i="3"/>
  <c r="E19" i="3"/>
  <c r="E18" i="3"/>
  <c r="E17" i="3"/>
  <c r="E16" i="3"/>
  <c r="D12" i="3"/>
  <c r="D11" i="3"/>
  <c r="G10" i="3"/>
  <c r="H10" i="3" s="1"/>
  <c r="D10" i="3"/>
  <c r="D9" i="3"/>
  <c r="D8" i="3"/>
  <c r="D7" i="3"/>
  <c r="D6" i="3"/>
  <c r="D5" i="3"/>
  <c r="D4" i="3"/>
  <c r="D3" i="3"/>
  <c r="K2" i="3"/>
  <c r="D2" i="3"/>
  <c r="K8" i="3" s="1"/>
  <c r="K1" i="3"/>
  <c r="G9" i="3" s="1"/>
  <c r="H9" i="3" s="1"/>
  <c r="E22" i="2"/>
  <c r="E21" i="2"/>
  <c r="E20" i="2"/>
  <c r="E19" i="2"/>
  <c r="E18" i="2"/>
  <c r="E17" i="2"/>
  <c r="E16" i="2"/>
  <c r="G12" i="2"/>
  <c r="H12" i="2" s="1"/>
  <c r="D12" i="2"/>
  <c r="D11" i="2"/>
  <c r="D10" i="2"/>
  <c r="D9" i="2"/>
  <c r="D8" i="2"/>
  <c r="D7" i="2"/>
  <c r="D6" i="2"/>
  <c r="D5" i="2"/>
  <c r="D4" i="2"/>
  <c r="D3" i="2"/>
  <c r="K2" i="2"/>
  <c r="D2" i="2"/>
  <c r="K1" i="2"/>
  <c r="G9" i="2" s="1"/>
  <c r="H9" i="2" s="1"/>
  <c r="I13" i="1"/>
  <c r="I6" i="1"/>
  <c r="I8" i="1"/>
  <c r="I7" i="1"/>
  <c r="I4" i="1"/>
  <c r="I9" i="1"/>
  <c r="I5" i="1"/>
  <c r="I3" i="1"/>
  <c r="I12" i="1"/>
  <c r="I10" i="1"/>
  <c r="I11" i="1"/>
  <c r="H13" i="1"/>
  <c r="H6" i="1"/>
  <c r="H8" i="1"/>
  <c r="H7" i="1"/>
  <c r="H4" i="1"/>
  <c r="H9" i="1"/>
  <c r="H5" i="1"/>
  <c r="H3" i="1"/>
  <c r="H12" i="1"/>
  <c r="H10" i="1"/>
  <c r="H11" i="1"/>
  <c r="K6" i="3" l="1"/>
  <c r="F19" i="3"/>
  <c r="F16" i="3"/>
  <c r="F20" i="3"/>
  <c r="F17" i="3"/>
  <c r="F21" i="3"/>
  <c r="F18" i="3"/>
  <c r="F22" i="3"/>
  <c r="K3" i="3"/>
  <c r="F9" i="3" s="1"/>
  <c r="G4" i="3"/>
  <c r="H4" i="3" s="1"/>
  <c r="G6" i="3"/>
  <c r="H6" i="3" s="1"/>
  <c r="K7" i="3"/>
  <c r="G8" i="3"/>
  <c r="H8" i="3" s="1"/>
  <c r="E9" i="3"/>
  <c r="G11" i="3"/>
  <c r="H11" i="3" s="1"/>
  <c r="G2" i="3"/>
  <c r="H2" i="3" s="1"/>
  <c r="F3" i="3"/>
  <c r="G12" i="3"/>
  <c r="H12" i="3" s="1"/>
  <c r="G3" i="3"/>
  <c r="H3" i="3" s="1"/>
  <c r="G5" i="3"/>
  <c r="H5" i="3" s="1"/>
  <c r="G7" i="3"/>
  <c r="H7" i="3" s="1"/>
  <c r="G7" i="2"/>
  <c r="H7" i="2" s="1"/>
  <c r="G3" i="2"/>
  <c r="H3" i="2" s="1"/>
  <c r="G5" i="2"/>
  <c r="H5" i="2" s="1"/>
  <c r="G10" i="2"/>
  <c r="H10" i="2" s="1"/>
  <c r="K7" i="2"/>
  <c r="K3" i="2"/>
  <c r="F11" i="2" s="1"/>
  <c r="F12" i="2"/>
  <c r="K6" i="2"/>
  <c r="E9" i="2"/>
  <c r="K8" i="2"/>
  <c r="F16" i="2" s="1"/>
  <c r="G2" i="2"/>
  <c r="H2" i="2" s="1"/>
  <c r="G4" i="2"/>
  <c r="H4" i="2" s="1"/>
  <c r="G6" i="2"/>
  <c r="H6" i="2" s="1"/>
  <c r="G8" i="2"/>
  <c r="H8" i="2" s="1"/>
  <c r="G11" i="2"/>
  <c r="H11" i="2" s="1"/>
  <c r="E7" i="3" l="1"/>
  <c r="E3" i="3"/>
  <c r="E5" i="3"/>
  <c r="F12" i="3"/>
  <c r="E11" i="3"/>
  <c r="F10" i="3"/>
  <c r="E8" i="3"/>
  <c r="E6" i="3"/>
  <c r="E4" i="3"/>
  <c r="E2" i="3"/>
  <c r="E12" i="3"/>
  <c r="F4" i="3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E10" i="3"/>
  <c r="F11" i="3"/>
  <c r="F8" i="3"/>
  <c r="F6" i="3"/>
  <c r="F2" i="3"/>
  <c r="F7" i="3"/>
  <c r="F5" i="3"/>
  <c r="E7" i="2"/>
  <c r="E4" i="2"/>
  <c r="E3" i="2"/>
  <c r="F2" i="2"/>
  <c r="F4" i="2"/>
  <c r="F5" i="2"/>
  <c r="E11" i="2"/>
  <c r="E12" i="2"/>
  <c r="E5" i="2"/>
  <c r="E2" i="2"/>
  <c r="F22" i="2"/>
  <c r="G22" i="2" s="1"/>
  <c r="H22" i="2" s="1"/>
  <c r="F17" i="2"/>
  <c r="G17" i="2" s="1"/>
  <c r="H17" i="2" s="1"/>
  <c r="F19" i="2"/>
  <c r="G19" i="2" s="1"/>
  <c r="H19" i="2" s="1"/>
  <c r="G16" i="2"/>
  <c r="H16" i="2" s="1"/>
  <c r="E10" i="2"/>
  <c r="F8" i="2"/>
  <c r="F6" i="2"/>
  <c r="F10" i="2"/>
  <c r="E8" i="2"/>
  <c r="F7" i="2"/>
  <c r="F9" i="2"/>
  <c r="F3" i="2"/>
  <c r="F20" i="2"/>
  <c r="G20" i="2" s="1"/>
  <c r="H20" i="2" s="1"/>
  <c r="F21" i="2"/>
  <c r="G21" i="2" s="1"/>
  <c r="H21" i="2" s="1"/>
  <c r="F18" i="2"/>
  <c r="G18" i="2" s="1"/>
  <c r="H18" i="2" s="1"/>
  <c r="E6" i="2"/>
  <c r="K4" i="3" l="1"/>
  <c r="K5" i="3"/>
  <c r="K4" i="2"/>
  <c r="K5" i="2"/>
</calcChain>
</file>

<file path=xl/sharedStrings.xml><?xml version="1.0" encoding="utf-8"?>
<sst xmlns="http://schemas.openxmlformats.org/spreadsheetml/2006/main" count="159" uniqueCount="105">
  <si>
    <t>Tuyabuguz</t>
  </si>
  <si>
    <t>start_date</t>
  </si>
  <si>
    <t>end_date</t>
  </si>
  <si>
    <t>duration</t>
  </si>
  <si>
    <t>peak</t>
  </si>
  <si>
    <t>sum</t>
  </si>
  <si>
    <t>average</t>
  </si>
  <si>
    <t>median</t>
  </si>
  <si>
    <t>10/01/1973</t>
  </si>
  <si>
    <t>09/01/1974</t>
  </si>
  <si>
    <t>11</t>
  </si>
  <si>
    <t>-2.19</t>
  </si>
  <si>
    <t>-11.35</t>
  </si>
  <si>
    <t>-1.03</t>
  </si>
  <si>
    <t>10/01/1974</t>
  </si>
  <si>
    <t>04/01/1976</t>
  </si>
  <si>
    <t>18</t>
  </si>
  <si>
    <t>-3.63</t>
  </si>
  <si>
    <t>-23.81</t>
  </si>
  <si>
    <t>-1.32</t>
  </si>
  <si>
    <t>-1.27</t>
  </si>
  <si>
    <t>04/01/1977</t>
  </si>
  <si>
    <t>08/01/1977</t>
  </si>
  <si>
    <t>4</t>
  </si>
  <si>
    <t>-1.51</t>
  </si>
  <si>
    <t>-3.09</t>
  </si>
  <si>
    <t>-0.77</t>
  </si>
  <si>
    <t>-0.69</t>
  </si>
  <si>
    <t>01/01/1982</t>
  </si>
  <si>
    <t>10/01/1982</t>
  </si>
  <si>
    <t>9</t>
  </si>
  <si>
    <t>-1.65</t>
  </si>
  <si>
    <t>-8.68</t>
  </si>
  <si>
    <t>-0.96</t>
  </si>
  <si>
    <t>-0.89</t>
  </si>
  <si>
    <t>04/01/1983</t>
  </si>
  <si>
    <t>12/01/1983</t>
  </si>
  <si>
    <t>8</t>
  </si>
  <si>
    <t>-1.45</t>
  </si>
  <si>
    <t>-7.56</t>
  </si>
  <si>
    <t>-0.95</t>
  </si>
  <si>
    <t>-1.24</t>
  </si>
  <si>
    <t>09/01/1984</t>
  </si>
  <si>
    <t>11/01/1984</t>
  </si>
  <si>
    <t>2</t>
  </si>
  <si>
    <t>-1.38</t>
  </si>
  <si>
    <t>-2.17</t>
  </si>
  <si>
    <t>-1.09</t>
  </si>
  <si>
    <t>02/01/1986</t>
  </si>
  <si>
    <t>10/01/1986</t>
  </si>
  <si>
    <t>-1.66</t>
  </si>
  <si>
    <t>-10.1</t>
  </si>
  <si>
    <t>-1.26</t>
  </si>
  <si>
    <t>09/01/1989</t>
  </si>
  <si>
    <t>12/01/1989</t>
  </si>
  <si>
    <t>3</t>
  </si>
  <si>
    <t>-1.16</t>
  </si>
  <si>
    <t>-0.72</t>
  </si>
  <si>
    <t>-0.87</t>
  </si>
  <si>
    <t>11/01/1992</t>
  </si>
  <si>
    <t>12/01/1992</t>
  </si>
  <si>
    <t>1</t>
  </si>
  <si>
    <t>-1.01</t>
  </si>
  <si>
    <t>11/01/1994</t>
  </si>
  <si>
    <t>04/01/1996</t>
  </si>
  <si>
    <t>17</t>
  </si>
  <si>
    <t>-1.8</t>
  </si>
  <si>
    <t>-16.98</t>
  </si>
  <si>
    <t>-1</t>
  </si>
  <si>
    <t>-1.05</t>
  </si>
  <si>
    <t>10/01/1996</t>
  </si>
  <si>
    <t>05/01/1997</t>
  </si>
  <si>
    <t>7</t>
  </si>
  <si>
    <t>-2.45</t>
  </si>
  <si>
    <t>-11.31</t>
  </si>
  <si>
    <t>-1.62</t>
  </si>
  <si>
    <t>-1.54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</si>
  <si>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</si>
  <si>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</si>
  <si>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</si>
  <si>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</si>
  <si>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</si>
  <si>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</si>
  <si>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</si>
  <si>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</si>
  <si>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</si>
  <si>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</si>
  <si>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</si>
  <si>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</si>
  <si>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</si>
  <si>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</si>
  <si>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</si>
  <si>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</si>
  <si>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</si>
  <si>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</si>
  <si>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</si>
  <si>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</si>
  <si>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</si>
  <si>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</si>
  <si>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</si>
  <si>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</si>
  <si>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(-0.7)</t>
  </si>
  <si>
    <t>K (-0.8)</t>
  </si>
  <si>
    <t>K (-0.5)</t>
  </si>
  <si>
    <t>K (-0.6)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</si>
</sst>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workbookViewId="0">
      <selection activeCell="I13" sqref="I3:I13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77</v>
      </c>
    </row>
    <row r="3" spans="1:9" x14ac:dyDescent="0.35">
      <c r="A3" t="s">
        <v>59</v>
      </c>
      <c r="B3" t="s">
        <v>60</v>
      </c>
      <c r="C3" t="s">
        <v>61</v>
      </c>
      <c r="D3" t="s">
        <v>62</v>
      </c>
      <c r="E3" t="s">
        <v>62</v>
      </c>
      <c r="F3" t="s">
        <v>62</v>
      </c>
      <c r="G3" t="s">
        <v>62</v>
      </c>
      <c r="H3">
        <f>C3*1</f>
        <v>1</v>
      </c>
      <c r="I3">
        <f>E3*-1</f>
        <v>1.01</v>
      </c>
    </row>
    <row r="4" spans="1:9" x14ac:dyDescent="0.35">
      <c r="A4" t="s">
        <v>42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47</v>
      </c>
      <c r="H4">
        <f>C4*1</f>
        <v>2</v>
      </c>
      <c r="I4">
        <f>E4*-1</f>
        <v>2.17</v>
      </c>
    </row>
    <row r="5" spans="1:9" x14ac:dyDescent="0.35">
      <c r="A5" t="s">
        <v>53</v>
      </c>
      <c r="B5" t="s">
        <v>54</v>
      </c>
      <c r="C5" t="s">
        <v>55</v>
      </c>
      <c r="D5" t="s">
        <v>56</v>
      </c>
      <c r="E5" t="s">
        <v>46</v>
      </c>
      <c r="F5" t="s">
        <v>57</v>
      </c>
      <c r="G5" t="s">
        <v>58</v>
      </c>
      <c r="H5">
        <f>C5*1</f>
        <v>3</v>
      </c>
      <c r="I5">
        <f>E5*-1</f>
        <v>2.17</v>
      </c>
    </row>
    <row r="6" spans="1:9" x14ac:dyDescent="0.35">
      <c r="A6" t="s">
        <v>21</v>
      </c>
      <c r="B6" t="s">
        <v>22</v>
      </c>
      <c r="C6" t="s">
        <v>23</v>
      </c>
      <c r="D6" t="s">
        <v>24</v>
      </c>
      <c r="E6" t="s">
        <v>25</v>
      </c>
      <c r="F6" t="s">
        <v>26</v>
      </c>
      <c r="G6" t="s">
        <v>27</v>
      </c>
      <c r="H6">
        <f>C6*1</f>
        <v>4</v>
      </c>
      <c r="I6">
        <f>E6*-1</f>
        <v>3.09</v>
      </c>
    </row>
    <row r="7" spans="1:9" x14ac:dyDescent="0.35">
      <c r="A7" t="s">
        <v>35</v>
      </c>
      <c r="B7" t="s">
        <v>36</v>
      </c>
      <c r="C7" t="s">
        <v>37</v>
      </c>
      <c r="D7" t="s">
        <v>38</v>
      </c>
      <c r="E7" t="s">
        <v>39</v>
      </c>
      <c r="F7" t="s">
        <v>40</v>
      </c>
      <c r="G7" t="s">
        <v>41</v>
      </c>
      <c r="H7">
        <f>C7*1</f>
        <v>8</v>
      </c>
      <c r="I7">
        <f>E7*-1</f>
        <v>7.56</v>
      </c>
    </row>
    <row r="8" spans="1:9" x14ac:dyDescent="0.35">
      <c r="A8" t="s">
        <v>28</v>
      </c>
      <c r="B8" t="s">
        <v>29</v>
      </c>
      <c r="C8" t="s">
        <v>30</v>
      </c>
      <c r="D8" t="s">
        <v>31</v>
      </c>
      <c r="E8" t="s">
        <v>32</v>
      </c>
      <c r="F8" t="s">
        <v>33</v>
      </c>
      <c r="G8" t="s">
        <v>34</v>
      </c>
      <c r="H8">
        <f>C8*1</f>
        <v>9</v>
      </c>
      <c r="I8">
        <f>E8*-1</f>
        <v>8.68</v>
      </c>
    </row>
    <row r="9" spans="1:9" x14ac:dyDescent="0.35">
      <c r="A9" t="s">
        <v>48</v>
      </c>
      <c r="B9" t="s">
        <v>49</v>
      </c>
      <c r="C9" t="s">
        <v>37</v>
      </c>
      <c r="D9" t="s">
        <v>50</v>
      </c>
      <c r="E9" t="s">
        <v>51</v>
      </c>
      <c r="F9" t="s">
        <v>52</v>
      </c>
      <c r="G9" t="s">
        <v>38</v>
      </c>
      <c r="H9">
        <f>C9*1</f>
        <v>8</v>
      </c>
      <c r="I9">
        <f>E9*-1</f>
        <v>10.1</v>
      </c>
    </row>
    <row r="10" spans="1:9" x14ac:dyDescent="0.35">
      <c r="A10" t="s">
        <v>70</v>
      </c>
      <c r="B10" t="s">
        <v>71</v>
      </c>
      <c r="C10" t="s">
        <v>72</v>
      </c>
      <c r="D10" t="s">
        <v>73</v>
      </c>
      <c r="E10" t="s">
        <v>74</v>
      </c>
      <c r="F10" t="s">
        <v>75</v>
      </c>
      <c r="G10" t="s">
        <v>76</v>
      </c>
      <c r="H10">
        <f>C10*1</f>
        <v>7</v>
      </c>
      <c r="I10">
        <f>E10*-1</f>
        <v>11.31</v>
      </c>
    </row>
    <row r="11" spans="1:9" x14ac:dyDescent="0.35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13</v>
      </c>
      <c r="G11" t="s">
        <v>13</v>
      </c>
      <c r="H11">
        <f>C11*1</f>
        <v>11</v>
      </c>
      <c r="I11">
        <f>E11*-1</f>
        <v>11.35</v>
      </c>
    </row>
    <row r="12" spans="1:9" x14ac:dyDescent="0.35">
      <c r="A12" t="s">
        <v>63</v>
      </c>
      <c r="B12" t="s">
        <v>64</v>
      </c>
      <c r="C12" t="s">
        <v>65</v>
      </c>
      <c r="D12" t="s">
        <v>66</v>
      </c>
      <c r="E12" t="s">
        <v>67</v>
      </c>
      <c r="F12" t="s">
        <v>68</v>
      </c>
      <c r="G12" t="s">
        <v>69</v>
      </c>
      <c r="H12">
        <f>C12*1</f>
        <v>17</v>
      </c>
      <c r="I12">
        <f>E12*-1</f>
        <v>16.98</v>
      </c>
    </row>
    <row r="13" spans="1:9" x14ac:dyDescent="0.3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>
        <f>C13*1</f>
        <v>18</v>
      </c>
      <c r="I13">
        <f>E13*-1</f>
        <v>23.81</v>
      </c>
    </row>
  </sheetData>
  <sortState xmlns:xlrd2="http://schemas.microsoft.com/office/spreadsheetml/2017/richdata2" ref="A3:I14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29453-BEFB-49B4-9CE0-48CF58F98358}">
  <dimension ref="A1:K22"/>
  <sheetViews>
    <sheetView topLeftCell="A4" workbookViewId="0">
      <selection activeCell="C16" sqref="C16:D22"/>
    </sheetView>
  </sheetViews>
  <sheetFormatPr defaultRowHeight="14.5" x14ac:dyDescent="0.35"/>
  <sheetData>
    <row r="1" spans="1:11" x14ac:dyDescent="0.35">
      <c r="A1" t="s">
        <v>78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J1" t="s">
        <v>86</v>
      </c>
      <c r="K1">
        <f>COUNT(C2:C12)</f>
        <v>11</v>
      </c>
    </row>
    <row r="2" spans="1:11" x14ac:dyDescent="0.35">
      <c r="A2">
        <v>1</v>
      </c>
      <c r="B2" t="s">
        <v>59</v>
      </c>
      <c r="C2">
        <v>1</v>
      </c>
      <c r="D2">
        <f t="shared" ref="D2:D12" si="0">LOG(C2)</f>
        <v>0</v>
      </c>
      <c r="E2">
        <f t="shared" ref="E2:E12" si="1">(D2-$K$3)^2</f>
        <v>0.59891359439637548</v>
      </c>
      <c r="F2">
        <f t="shared" ref="F2:F12" si="2">(D2-$K$3)^3</f>
        <v>-0.46349628387363573</v>
      </c>
      <c r="G2">
        <f t="shared" ref="G2:G12" si="3">($K$1+1)/A2</f>
        <v>12</v>
      </c>
      <c r="H2">
        <f t="shared" ref="H2:H12" si="4">1/G2</f>
        <v>8.3333333333333329E-2</v>
      </c>
      <c r="J2" t="s">
        <v>87</v>
      </c>
      <c r="K2">
        <f>AVERAGE(C2:C12)</f>
        <v>8</v>
      </c>
    </row>
    <row r="3" spans="1:11" x14ac:dyDescent="0.35">
      <c r="A3">
        <v>2</v>
      </c>
      <c r="B3" t="s">
        <v>42</v>
      </c>
      <c r="C3">
        <v>2</v>
      </c>
      <c r="D3">
        <f t="shared" si="0"/>
        <v>0.3010299956639812</v>
      </c>
      <c r="E3">
        <f t="shared" si="1"/>
        <v>0.22360138770803265</v>
      </c>
      <c r="F3">
        <f t="shared" si="2"/>
        <v>-0.10573328899093598</v>
      </c>
      <c r="G3">
        <f t="shared" si="3"/>
        <v>6</v>
      </c>
      <c r="H3">
        <f t="shared" si="4"/>
        <v>0.16666666666666666</v>
      </c>
      <c r="J3" t="s">
        <v>88</v>
      </c>
      <c r="K3">
        <f>AVERAGE(D2:D12)</f>
        <v>0.77389507970808002</v>
      </c>
    </row>
    <row r="4" spans="1:11" x14ac:dyDescent="0.35">
      <c r="A4">
        <v>3</v>
      </c>
      <c r="B4" t="s">
        <v>53</v>
      </c>
      <c r="C4">
        <v>3</v>
      </c>
      <c r="D4">
        <f t="shared" si="0"/>
        <v>0.47712125471966244</v>
      </c>
      <c r="E4">
        <f t="shared" si="1"/>
        <v>8.8074703198255916E-2</v>
      </c>
      <c r="F4">
        <f t="shared" si="2"/>
        <v>-2.6138266552866024E-2</v>
      </c>
      <c r="G4">
        <f t="shared" si="3"/>
        <v>4</v>
      </c>
      <c r="H4">
        <f t="shared" si="4"/>
        <v>0.25</v>
      </c>
      <c r="J4" t="s">
        <v>89</v>
      </c>
      <c r="K4">
        <f>SUM(E2:E12)</f>
        <v>1.5228152929499785</v>
      </c>
    </row>
    <row r="5" spans="1:11" x14ac:dyDescent="0.35">
      <c r="A5">
        <v>4</v>
      </c>
      <c r="B5" t="s">
        <v>21</v>
      </c>
      <c r="C5">
        <v>4</v>
      </c>
      <c r="D5">
        <f t="shared" si="0"/>
        <v>0.6020599913279624</v>
      </c>
      <c r="E5">
        <f t="shared" si="1"/>
        <v>2.9527297598602835E-2</v>
      </c>
      <c r="F5">
        <f t="shared" si="2"/>
        <v>-5.073825792481953E-3</v>
      </c>
      <c r="G5">
        <f t="shared" si="3"/>
        <v>3</v>
      </c>
      <c r="H5">
        <f t="shared" si="4"/>
        <v>0.33333333333333331</v>
      </c>
      <c r="J5" t="s">
        <v>90</v>
      </c>
      <c r="K5">
        <f>SUM(F2:F12)</f>
        <v>-0.36404965187429694</v>
      </c>
    </row>
    <row r="6" spans="1:11" x14ac:dyDescent="0.35">
      <c r="A6">
        <v>5</v>
      </c>
      <c r="B6" t="s">
        <v>70</v>
      </c>
      <c r="C6">
        <v>7</v>
      </c>
      <c r="D6">
        <f t="shared" si="0"/>
        <v>0.84509804001425681</v>
      </c>
      <c r="E6">
        <f t="shared" si="1"/>
        <v>5.0698615563629871E-3</v>
      </c>
      <c r="F6">
        <f t="shared" si="2"/>
        <v>3.6098915115552542E-4</v>
      </c>
      <c r="G6">
        <f t="shared" si="3"/>
        <v>2.4</v>
      </c>
      <c r="H6">
        <f t="shared" si="4"/>
        <v>0.41666666666666669</v>
      </c>
      <c r="J6" t="s">
        <v>91</v>
      </c>
      <c r="K6">
        <f>VAR(D2:D12)</f>
        <v>0.15228152929499778</v>
      </c>
    </row>
    <row r="7" spans="1:11" x14ac:dyDescent="0.35">
      <c r="A7">
        <v>6</v>
      </c>
      <c r="B7" t="s">
        <v>35</v>
      </c>
      <c r="C7">
        <v>8</v>
      </c>
      <c r="D7">
        <f t="shared" si="0"/>
        <v>0.90308998699194354</v>
      </c>
      <c r="E7">
        <f t="shared" si="1"/>
        <v>1.6691324068086089E-2</v>
      </c>
      <c r="F7">
        <f t="shared" si="2"/>
        <v>2.1564340654213017E-3</v>
      </c>
      <c r="G7">
        <f t="shared" si="3"/>
        <v>2</v>
      </c>
      <c r="H7">
        <f t="shared" si="4"/>
        <v>0.5</v>
      </c>
      <c r="J7" t="s">
        <v>92</v>
      </c>
      <c r="K7">
        <f>STDEV(D2:D12)</f>
        <v>0.39023266046680122</v>
      </c>
    </row>
    <row r="8" spans="1:11" x14ac:dyDescent="0.35">
      <c r="A8">
        <v>7</v>
      </c>
      <c r="B8" t="s">
        <v>48</v>
      </c>
      <c r="C8">
        <v>8</v>
      </c>
      <c r="D8">
        <f t="shared" si="0"/>
        <v>0.90308998699194354</v>
      </c>
      <c r="E8">
        <f t="shared" si="1"/>
        <v>1.6691324068086089E-2</v>
      </c>
      <c r="F8">
        <f t="shared" si="2"/>
        <v>2.1564340654213017E-3</v>
      </c>
      <c r="G8">
        <f t="shared" si="3"/>
        <v>1.7142857142857142</v>
      </c>
      <c r="H8">
        <f t="shared" si="4"/>
        <v>0.58333333333333337</v>
      </c>
      <c r="J8" t="s">
        <v>93</v>
      </c>
      <c r="K8">
        <f>SKEW(D2:D12)</f>
        <v>-0.74875537224110988</v>
      </c>
    </row>
    <row r="9" spans="1:11" x14ac:dyDescent="0.35">
      <c r="A9">
        <v>8</v>
      </c>
      <c r="B9" t="s">
        <v>28</v>
      </c>
      <c r="C9">
        <v>9</v>
      </c>
      <c r="D9">
        <f t="shared" si="0"/>
        <v>0.95424250943932487</v>
      </c>
      <c r="E9">
        <f t="shared" si="1"/>
        <v>3.2525195410666299E-2</v>
      </c>
      <c r="F9">
        <f t="shared" si="2"/>
        <v>5.8658353938201482E-3</v>
      </c>
      <c r="G9">
        <f t="shared" si="3"/>
        <v>1.5</v>
      </c>
      <c r="H9">
        <f t="shared" si="4"/>
        <v>0.66666666666666663</v>
      </c>
      <c r="J9" t="s">
        <v>94</v>
      </c>
      <c r="K9">
        <v>-0.7</v>
      </c>
    </row>
    <row r="10" spans="1:11" x14ac:dyDescent="0.35">
      <c r="A10">
        <v>9</v>
      </c>
      <c r="B10" t="s">
        <v>8</v>
      </c>
      <c r="C10">
        <v>11</v>
      </c>
      <c r="D10">
        <f t="shared" si="0"/>
        <v>1.0413926851582251</v>
      </c>
      <c r="E10">
        <f t="shared" si="1"/>
        <v>7.1554968921561504E-2</v>
      </c>
      <c r="F10">
        <f t="shared" si="2"/>
        <v>1.9140782844577254E-2</v>
      </c>
      <c r="G10">
        <f t="shared" si="3"/>
        <v>1.3333333333333333</v>
      </c>
      <c r="H10">
        <f t="shared" si="4"/>
        <v>0.75</v>
      </c>
      <c r="J10" t="s">
        <v>95</v>
      </c>
      <c r="K10">
        <v>-0.8</v>
      </c>
    </row>
    <row r="11" spans="1:11" x14ac:dyDescent="0.35">
      <c r="A11">
        <v>10</v>
      </c>
      <c r="B11" t="s">
        <v>63</v>
      </c>
      <c r="C11">
        <v>17</v>
      </c>
      <c r="D11">
        <f t="shared" si="0"/>
        <v>1.2304489213782739</v>
      </c>
      <c r="E11">
        <f t="shared" si="1"/>
        <v>0.20844141034381244</v>
      </c>
      <c r="F11">
        <f t="shared" si="2"/>
        <v>9.5164726655620854E-2</v>
      </c>
      <c r="G11">
        <f t="shared" si="3"/>
        <v>1.2</v>
      </c>
      <c r="H11">
        <f t="shared" si="4"/>
        <v>0.83333333333333337</v>
      </c>
    </row>
    <row r="12" spans="1:11" x14ac:dyDescent="0.35">
      <c r="A12">
        <v>11</v>
      </c>
      <c r="B12" t="s">
        <v>14</v>
      </c>
      <c r="C12">
        <v>18</v>
      </c>
      <c r="D12">
        <f t="shared" si="0"/>
        <v>1.255272505103306</v>
      </c>
      <c r="E12">
        <f t="shared" si="1"/>
        <v>0.23172422568013637</v>
      </c>
      <c r="F12">
        <f t="shared" si="2"/>
        <v>0.11154681115960635</v>
      </c>
      <c r="G12">
        <f t="shared" si="3"/>
        <v>1.0909090909090908</v>
      </c>
      <c r="H12">
        <f t="shared" si="4"/>
        <v>0.91666666666666674</v>
      </c>
    </row>
    <row r="15" spans="1:11" x14ac:dyDescent="0.35">
      <c r="B15" t="s">
        <v>96</v>
      </c>
      <c r="C15" t="s">
        <v>101</v>
      </c>
      <c r="D15" t="s">
        <v>102</v>
      </c>
      <c r="E15" t="s">
        <v>97</v>
      </c>
      <c r="F15" t="s">
        <v>98</v>
      </c>
      <c r="G15" t="s">
        <v>99</v>
      </c>
      <c r="H15" s="1" t="s">
        <v>100</v>
      </c>
    </row>
    <row r="16" spans="1:11" x14ac:dyDescent="0.35">
      <c r="B16">
        <v>2</v>
      </c>
      <c r="C16">
        <v>0.11600000000000001</v>
      </c>
      <c r="D16">
        <v>0.13200000000000001</v>
      </c>
      <c r="E16">
        <f>(C16-D16)/($K$9-$K$10)</f>
        <v>-0.15999999999999986</v>
      </c>
      <c r="F16" s="2">
        <f>C16+(E16*($K$8-$K$9))</f>
        <v>0.12380085955857759</v>
      </c>
      <c r="G16" s="2">
        <f t="shared" ref="G16:G22" si="5">$K$3+(F16*$K$7)</f>
        <v>0.82220621850170061</v>
      </c>
      <c r="H16" s="3">
        <f t="shared" ref="H16:H22" si="6">10^G16</f>
        <v>6.6405831411134502</v>
      </c>
    </row>
    <row r="17" spans="2:8" x14ac:dyDescent="0.35">
      <c r="B17">
        <v>5</v>
      </c>
      <c r="C17">
        <v>0.85699999999999998</v>
      </c>
      <c r="D17">
        <v>0.85599999999999998</v>
      </c>
      <c r="E17">
        <f t="shared" ref="E17:E22" si="7">(C17-D17)/($K$9-$K$10)</f>
        <v>0.01</v>
      </c>
      <c r="F17" s="2">
        <f t="shared" ref="F17:F22" si="8">C17+(E17*($K$8-$K$9))</f>
        <v>0.85651244627758893</v>
      </c>
      <c r="G17" s="2">
        <f t="shared" si="5"/>
        <v>1.1081342103419116</v>
      </c>
      <c r="H17" s="3">
        <f t="shared" si="6"/>
        <v>12.827269234530192</v>
      </c>
    </row>
    <row r="18" spans="2:8" x14ac:dyDescent="0.35">
      <c r="B18">
        <v>10</v>
      </c>
      <c r="C18">
        <v>1.1830000000000001</v>
      </c>
      <c r="D18">
        <v>1.1659999999999999</v>
      </c>
      <c r="E18">
        <f t="shared" si="7"/>
        <v>0.17000000000000112</v>
      </c>
      <c r="F18" s="2">
        <f t="shared" si="8"/>
        <v>1.1747115867190112</v>
      </c>
      <c r="G18" s="2">
        <f t="shared" si="5"/>
        <v>1.2323059074746172</v>
      </c>
      <c r="H18" s="3">
        <f t="shared" si="6"/>
        <v>17.07284539222956</v>
      </c>
    </row>
    <row r="19" spans="2:8" x14ac:dyDescent="0.35">
      <c r="B19">
        <v>25</v>
      </c>
      <c r="C19">
        <v>1.488</v>
      </c>
      <c r="D19">
        <v>1.448</v>
      </c>
      <c r="E19">
        <f t="shared" si="7"/>
        <v>0.4</v>
      </c>
      <c r="F19" s="2">
        <f t="shared" si="8"/>
        <v>1.468497851103556</v>
      </c>
      <c r="G19" s="2">
        <f t="shared" si="5"/>
        <v>1.3469509030340012</v>
      </c>
      <c r="H19" s="3">
        <f t="shared" si="6"/>
        <v>22.230585598039099</v>
      </c>
    </row>
    <row r="20" spans="2:8" x14ac:dyDescent="0.35">
      <c r="B20">
        <v>50</v>
      </c>
      <c r="C20">
        <v>1.663</v>
      </c>
      <c r="D20">
        <v>1.6060000000000001</v>
      </c>
      <c r="E20">
        <f t="shared" si="7"/>
        <v>0.56999999999999884</v>
      </c>
      <c r="F20" s="2">
        <f t="shared" si="8"/>
        <v>1.6352094378225674</v>
      </c>
      <c r="G20" s="2">
        <f t="shared" si="5"/>
        <v>1.4120072090500029</v>
      </c>
      <c r="H20" s="3">
        <f t="shared" si="6"/>
        <v>25.823030550920464</v>
      </c>
    </row>
    <row r="21" spans="2:8" x14ac:dyDescent="0.35">
      <c r="B21">
        <v>100</v>
      </c>
      <c r="C21">
        <v>1.806</v>
      </c>
      <c r="D21">
        <v>1.7330000000000001</v>
      </c>
      <c r="E21">
        <f t="shared" si="7"/>
        <v>0.72999999999999887</v>
      </c>
      <c r="F21" s="2">
        <f t="shared" si="8"/>
        <v>1.7704085782639898</v>
      </c>
      <c r="G21" s="2">
        <f t="shared" si="5"/>
        <v>1.4647663293172837</v>
      </c>
      <c r="H21" s="3">
        <f t="shared" si="6"/>
        <v>29.158577244393324</v>
      </c>
    </row>
    <row r="22" spans="2:8" x14ac:dyDescent="0.35">
      <c r="B22">
        <v>200</v>
      </c>
      <c r="C22">
        <v>1.9259999999999999</v>
      </c>
      <c r="D22">
        <v>1.837</v>
      </c>
      <c r="E22">
        <f t="shared" si="7"/>
        <v>0.8899999999999989</v>
      </c>
      <c r="F22" s="2">
        <f t="shared" si="8"/>
        <v>1.8826077187054122</v>
      </c>
      <c r="G22" s="2">
        <f t="shared" si="5"/>
        <v>1.5085500983938283</v>
      </c>
      <c r="H22" s="3">
        <f t="shared" si="6"/>
        <v>32.25151337819181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83AE5-B747-4B43-8F64-2A8486FE8E47}">
  <dimension ref="A1:K22"/>
  <sheetViews>
    <sheetView tabSelected="1" topLeftCell="A4" workbookViewId="0">
      <selection activeCell="C16" sqref="C16:D22"/>
    </sheetView>
  </sheetViews>
  <sheetFormatPr defaultRowHeight="14.5" x14ac:dyDescent="0.35"/>
  <sheetData>
    <row r="1" spans="1:11" x14ac:dyDescent="0.35">
      <c r="A1" t="s">
        <v>78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J1" t="s">
        <v>86</v>
      </c>
      <c r="K1">
        <f>COUNT(C2:C12)</f>
        <v>11</v>
      </c>
    </row>
    <row r="2" spans="1:11" x14ac:dyDescent="0.35">
      <c r="A2">
        <v>1</v>
      </c>
      <c r="B2" t="s">
        <v>59</v>
      </c>
      <c r="C2">
        <v>1.01</v>
      </c>
      <c r="D2">
        <f t="shared" ref="D2:D12" si="0">LOG(C2)</f>
        <v>4.3213737826425782E-3</v>
      </c>
      <c r="E2">
        <f t="shared" ref="E2:E12" si="1">(D2-$K$3)^2</f>
        <v>0.61925205038455833</v>
      </c>
      <c r="F2">
        <f t="shared" ref="F2:F12" si="2">(D2-$K$3)^3</f>
        <v>-0.48730535049627238</v>
      </c>
      <c r="G2">
        <f t="shared" ref="G2:G12" si="3">($K$1+1)/A2</f>
        <v>12</v>
      </c>
      <c r="H2">
        <f t="shared" ref="H2:H12" si="4">1/G2</f>
        <v>8.3333333333333329E-2</v>
      </c>
      <c r="J2" t="s">
        <v>87</v>
      </c>
      <c r="K2">
        <f>AVERAGE(C2:C12)</f>
        <v>8.93</v>
      </c>
    </row>
    <row r="3" spans="1:11" x14ac:dyDescent="0.35">
      <c r="A3">
        <v>2</v>
      </c>
      <c r="B3" t="s">
        <v>42</v>
      </c>
      <c r="C3">
        <v>2.17</v>
      </c>
      <c r="D3">
        <f t="shared" si="0"/>
        <v>0.33645973384852951</v>
      </c>
      <c r="E3">
        <f t="shared" si="1"/>
        <v>0.20683152055586901</v>
      </c>
      <c r="F3">
        <f t="shared" si="2"/>
        <v>-9.4064356136629099E-2</v>
      </c>
      <c r="G3">
        <f t="shared" si="3"/>
        <v>6</v>
      </c>
      <c r="H3">
        <f t="shared" si="4"/>
        <v>0.16666666666666666</v>
      </c>
      <c r="J3" t="s">
        <v>88</v>
      </c>
      <c r="K3">
        <f>AVERAGE(D2:D12)</f>
        <v>0.79124706937566247</v>
      </c>
    </row>
    <row r="4" spans="1:11" x14ac:dyDescent="0.35">
      <c r="A4">
        <v>3</v>
      </c>
      <c r="B4" t="s">
        <v>53</v>
      </c>
      <c r="C4">
        <v>2.17</v>
      </c>
      <c r="D4">
        <f t="shared" si="0"/>
        <v>0.33645973384852951</v>
      </c>
      <c r="E4">
        <f t="shared" si="1"/>
        <v>0.20683152055586901</v>
      </c>
      <c r="F4">
        <f t="shared" si="2"/>
        <v>-9.4064356136629099E-2</v>
      </c>
      <c r="G4">
        <f t="shared" si="3"/>
        <v>4</v>
      </c>
      <c r="H4">
        <f t="shared" si="4"/>
        <v>0.25</v>
      </c>
      <c r="J4" t="s">
        <v>89</v>
      </c>
      <c r="K4">
        <f>SUM(E2:E12)</f>
        <v>1.8719912315079839</v>
      </c>
    </row>
    <row r="5" spans="1:11" x14ac:dyDescent="0.35">
      <c r="A5">
        <v>4</v>
      </c>
      <c r="B5" t="s">
        <v>21</v>
      </c>
      <c r="C5">
        <v>3.09</v>
      </c>
      <c r="D5">
        <f t="shared" si="0"/>
        <v>0.48995847942483461</v>
      </c>
      <c r="E5">
        <f t="shared" si="1"/>
        <v>9.0774814434558093E-2</v>
      </c>
      <c r="F5">
        <f t="shared" si="2"/>
        <v>-2.7349415844036062E-2</v>
      </c>
      <c r="G5">
        <f t="shared" si="3"/>
        <v>3</v>
      </c>
      <c r="H5">
        <f t="shared" si="4"/>
        <v>0.33333333333333331</v>
      </c>
      <c r="J5" t="s">
        <v>90</v>
      </c>
      <c r="K5">
        <f>SUM(F2:F12)</f>
        <v>-0.36772050387221095</v>
      </c>
    </row>
    <row r="6" spans="1:11" x14ac:dyDescent="0.35">
      <c r="A6">
        <v>5</v>
      </c>
      <c r="B6" t="s">
        <v>35</v>
      </c>
      <c r="C6">
        <v>7.56</v>
      </c>
      <c r="D6">
        <f t="shared" si="0"/>
        <v>0.87852179550120646</v>
      </c>
      <c r="E6">
        <f t="shared" si="1"/>
        <v>7.6168778202887104E-3</v>
      </c>
      <c r="F6">
        <f t="shared" si="2"/>
        <v>6.647609256974277E-4</v>
      </c>
      <c r="G6">
        <f t="shared" si="3"/>
        <v>2.4</v>
      </c>
      <c r="H6">
        <f t="shared" si="4"/>
        <v>0.41666666666666669</v>
      </c>
      <c r="J6" t="s">
        <v>91</v>
      </c>
      <c r="K6">
        <f>VAR(D2:D12)</f>
        <v>0.18719912315079848</v>
      </c>
    </row>
    <row r="7" spans="1:11" x14ac:dyDescent="0.35">
      <c r="A7">
        <v>6</v>
      </c>
      <c r="B7" t="s">
        <v>28</v>
      </c>
      <c r="C7">
        <v>8.68</v>
      </c>
      <c r="D7">
        <f t="shared" si="0"/>
        <v>0.93851972517649185</v>
      </c>
      <c r="E7">
        <f t="shared" si="1"/>
        <v>2.1689235146629564E-2</v>
      </c>
      <c r="F7">
        <f t="shared" si="2"/>
        <v>3.194231262332827E-3</v>
      </c>
      <c r="G7">
        <f t="shared" si="3"/>
        <v>2</v>
      </c>
      <c r="H7">
        <f t="shared" si="4"/>
        <v>0.5</v>
      </c>
      <c r="J7" t="s">
        <v>92</v>
      </c>
      <c r="K7">
        <f>STDEV(D2:D12)</f>
        <v>0.43266513974527515</v>
      </c>
    </row>
    <row r="8" spans="1:11" x14ac:dyDescent="0.35">
      <c r="A8">
        <v>7</v>
      </c>
      <c r="B8" t="s">
        <v>48</v>
      </c>
      <c r="C8">
        <v>10.1</v>
      </c>
      <c r="D8">
        <f t="shared" si="0"/>
        <v>1.0043213737826426</v>
      </c>
      <c r="E8">
        <f t="shared" si="1"/>
        <v>4.5400659198518448E-2</v>
      </c>
      <c r="F8">
        <f t="shared" si="2"/>
        <v>9.6737138783426838E-3</v>
      </c>
      <c r="G8">
        <f t="shared" si="3"/>
        <v>1.7142857142857142</v>
      </c>
      <c r="H8">
        <f t="shared" si="4"/>
        <v>0.58333333333333337</v>
      </c>
      <c r="J8" t="s">
        <v>93</v>
      </c>
      <c r="K8">
        <f>SKEW(D2:D12)</f>
        <v>-0.55489691079768089</v>
      </c>
    </row>
    <row r="9" spans="1:11" x14ac:dyDescent="0.35">
      <c r="A9">
        <v>8</v>
      </c>
      <c r="B9" t="s">
        <v>70</v>
      </c>
      <c r="C9">
        <v>11.31</v>
      </c>
      <c r="D9">
        <f t="shared" si="0"/>
        <v>1.0534626049254554</v>
      </c>
      <c r="E9">
        <f t="shared" si="1"/>
        <v>6.875698708366472E-2</v>
      </c>
      <c r="F9">
        <f t="shared" si="2"/>
        <v>1.8029150190933339E-2</v>
      </c>
      <c r="G9">
        <f t="shared" si="3"/>
        <v>1.5</v>
      </c>
      <c r="H9">
        <f t="shared" si="4"/>
        <v>0.66666666666666663</v>
      </c>
      <c r="J9" t="s">
        <v>94</v>
      </c>
      <c r="K9">
        <v>-0.5</v>
      </c>
    </row>
    <row r="10" spans="1:11" x14ac:dyDescent="0.35">
      <c r="A10">
        <v>9</v>
      </c>
      <c r="B10" t="s">
        <v>8</v>
      </c>
      <c r="C10">
        <v>11.35</v>
      </c>
      <c r="D10">
        <f t="shared" si="0"/>
        <v>1.0549958615291415</v>
      </c>
      <c r="E10">
        <f t="shared" si="1"/>
        <v>6.9563425362419079E-2</v>
      </c>
      <c r="F10">
        <f t="shared" si="2"/>
        <v>1.8347269417396721E-2</v>
      </c>
      <c r="G10">
        <f t="shared" si="3"/>
        <v>1.3333333333333333</v>
      </c>
      <c r="H10">
        <f t="shared" si="4"/>
        <v>0.75</v>
      </c>
      <c r="J10" t="s">
        <v>95</v>
      </c>
      <c r="K10">
        <v>-0.6</v>
      </c>
    </row>
    <row r="11" spans="1:11" x14ac:dyDescent="0.35">
      <c r="A11">
        <v>10</v>
      </c>
      <c r="B11" t="s">
        <v>63</v>
      </c>
      <c r="C11">
        <v>16.98</v>
      </c>
      <c r="D11">
        <f t="shared" si="0"/>
        <v>1.2299376859079338</v>
      </c>
      <c r="E11">
        <f t="shared" si="1"/>
        <v>0.19244945703346436</v>
      </c>
      <c r="F11">
        <f t="shared" si="2"/>
        <v>8.4425770957311352E-2</v>
      </c>
      <c r="G11">
        <f t="shared" si="3"/>
        <v>1.2</v>
      </c>
      <c r="H11">
        <f t="shared" si="4"/>
        <v>0.83333333333333337</v>
      </c>
    </row>
    <row r="12" spans="1:11" x14ac:dyDescent="0.35">
      <c r="A12">
        <v>11</v>
      </c>
      <c r="B12" t="s">
        <v>14</v>
      </c>
      <c r="C12">
        <v>23.81</v>
      </c>
      <c r="D12">
        <f t="shared" si="0"/>
        <v>1.3767593954048798</v>
      </c>
      <c r="E12">
        <f t="shared" si="1"/>
        <v>0.34282468393214449</v>
      </c>
      <c r="F12">
        <f t="shared" si="2"/>
        <v>0.20072807810934118</v>
      </c>
      <c r="G12">
        <f t="shared" si="3"/>
        <v>1.0909090909090908</v>
      </c>
      <c r="H12">
        <f t="shared" si="4"/>
        <v>0.91666666666666674</v>
      </c>
    </row>
    <row r="15" spans="1:11" x14ac:dyDescent="0.35">
      <c r="B15" t="s">
        <v>96</v>
      </c>
      <c r="C15" t="s">
        <v>103</v>
      </c>
      <c r="D15" t="s">
        <v>104</v>
      </c>
      <c r="E15" t="s">
        <v>97</v>
      </c>
      <c r="F15" t="s">
        <v>98</v>
      </c>
      <c r="G15" t="s">
        <v>99</v>
      </c>
      <c r="H15" s="1" t="s">
        <v>100</v>
      </c>
    </row>
    <row r="16" spans="1:11" x14ac:dyDescent="0.35">
      <c r="B16">
        <v>2</v>
      </c>
      <c r="C16">
        <v>8.3000000000000004E-2</v>
      </c>
      <c r="D16">
        <v>9.9000000000000005E-2</v>
      </c>
      <c r="E16">
        <f>(C16-D16)/($K$9-$K$10)</f>
        <v>-0.16000000000000003</v>
      </c>
      <c r="F16" s="2">
        <f>C16+(E16*($K$8-$K$9))</f>
        <v>9.1783505727628945E-2</v>
      </c>
      <c r="G16" s="2">
        <f t="shared" ref="G16:G22" si="5">$K$3+(F16*$K$7)</f>
        <v>0.83095859270761829</v>
      </c>
      <c r="H16" s="3">
        <f t="shared" ref="H16:H22" si="6">10^G16</f>
        <v>6.7757690176462617</v>
      </c>
    </row>
    <row r="17" spans="2:8" x14ac:dyDescent="0.35">
      <c r="B17">
        <v>5</v>
      </c>
      <c r="C17">
        <v>0.85599999999999998</v>
      </c>
      <c r="D17">
        <v>0.85699999999999998</v>
      </c>
      <c r="E17">
        <f t="shared" ref="E17:E22" si="7">(C17-D17)/($K$9-$K$10)</f>
        <v>-1.0000000000000011E-2</v>
      </c>
      <c r="F17" s="2">
        <f t="shared" ref="F17:F22" si="8">C17+(E17*($K$8-$K$9))</f>
        <v>0.85654896910797684</v>
      </c>
      <c r="G17" s="2">
        <f t="shared" si="5"/>
        <v>1.1618459487934367</v>
      </c>
      <c r="H17" s="3">
        <f t="shared" si="6"/>
        <v>14.51596621690123</v>
      </c>
    </row>
    <row r="18" spans="2:8" x14ac:dyDescent="0.35">
      <c r="B18">
        <v>10</v>
      </c>
      <c r="C18">
        <v>1.216</v>
      </c>
      <c r="D18">
        <v>1.2</v>
      </c>
      <c r="E18">
        <f t="shared" si="7"/>
        <v>0.16000000000000017</v>
      </c>
      <c r="F18" s="2">
        <f t="shared" si="8"/>
        <v>1.2072164942723711</v>
      </c>
      <c r="G18" s="2">
        <f t="shared" si="5"/>
        <v>1.3135675625728189</v>
      </c>
      <c r="H18" s="3">
        <f t="shared" si="6"/>
        <v>20.585791158484085</v>
      </c>
    </row>
    <row r="19" spans="2:8" x14ac:dyDescent="0.35">
      <c r="B19">
        <v>25</v>
      </c>
      <c r="C19">
        <v>1.5669999999999999</v>
      </c>
      <c r="D19">
        <v>1.528</v>
      </c>
      <c r="E19">
        <f t="shared" si="7"/>
        <v>0.38999999999999935</v>
      </c>
      <c r="F19" s="2">
        <f t="shared" si="8"/>
        <v>1.5455902047889045</v>
      </c>
      <c r="G19" s="2">
        <f t="shared" si="5"/>
        <v>1.4599700713195822</v>
      </c>
      <c r="H19" s="3">
        <f t="shared" si="6"/>
        <v>28.838327617501889</v>
      </c>
    </row>
    <row r="20" spans="2:8" x14ac:dyDescent="0.35">
      <c r="B20">
        <v>50</v>
      </c>
      <c r="C20">
        <v>1.7769999999999999</v>
      </c>
      <c r="D20">
        <v>1.72</v>
      </c>
      <c r="E20">
        <f t="shared" si="7"/>
        <v>0.56999999999999951</v>
      </c>
      <c r="F20" s="2">
        <f t="shared" si="8"/>
        <v>1.7457087608453219</v>
      </c>
      <c r="G20" s="2">
        <f t="shared" si="5"/>
        <v>1.5465543943413547</v>
      </c>
      <c r="H20" s="3">
        <f t="shared" si="6"/>
        <v>35.20095081098097</v>
      </c>
    </row>
    <row r="21" spans="2:8" x14ac:dyDescent="0.35">
      <c r="B21">
        <v>100</v>
      </c>
      <c r="C21">
        <v>1.9550000000000001</v>
      </c>
      <c r="D21">
        <v>1.88</v>
      </c>
      <c r="E21">
        <f t="shared" si="7"/>
        <v>0.750000000000002</v>
      </c>
      <c r="F21" s="2">
        <f t="shared" si="8"/>
        <v>1.9138273169017392</v>
      </c>
      <c r="G21" s="2">
        <f t="shared" si="5"/>
        <v>1.6192934328912785</v>
      </c>
      <c r="H21" s="3">
        <f t="shared" si="6"/>
        <v>41.619171720011728</v>
      </c>
    </row>
    <row r="22" spans="2:8" x14ac:dyDescent="0.35">
      <c r="B22">
        <v>200</v>
      </c>
      <c r="C22">
        <v>2.1080000000000001</v>
      </c>
      <c r="D22">
        <v>2.016</v>
      </c>
      <c r="E22">
        <f t="shared" si="7"/>
        <v>0.92000000000000104</v>
      </c>
      <c r="F22" s="2">
        <f t="shared" si="8"/>
        <v>2.0574948420661334</v>
      </c>
      <c r="G22" s="2">
        <f t="shared" si="5"/>
        <v>1.681453362743389</v>
      </c>
      <c r="H22" s="3">
        <f t="shared" si="6"/>
        <v>48.023450688690232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2019-04-17T00:55:33Z</dcterms:modified>
</cp:coreProperties>
</file>