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Severtsova Glacier\"/>
    </mc:Choice>
  </mc:AlternateContent>
  <xr:revisionPtr revIDLastSave="0" documentId="13_ncr:1_{158FD54B-BF94-4036-A8D6-D8F19998B8AD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3" l="1"/>
  <c r="E42" i="3"/>
  <c r="E41" i="3"/>
  <c r="E40" i="3"/>
  <c r="E39" i="3"/>
  <c r="E38" i="3"/>
  <c r="E37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30" i="3" s="1"/>
  <c r="H30" i="3" s="1"/>
  <c r="E43" i="2"/>
  <c r="E42" i="2"/>
  <c r="E41" i="2"/>
  <c r="E40" i="2"/>
  <c r="E39" i="2"/>
  <c r="E38" i="2"/>
  <c r="E37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8" i="2" s="1"/>
  <c r="K1" i="2"/>
  <c r="G5" i="2" s="1"/>
  <c r="H5" i="2" s="1"/>
  <c r="I19" i="1"/>
  <c r="I27" i="1"/>
  <c r="I15" i="1"/>
  <c r="I22" i="1"/>
  <c r="I29" i="1"/>
  <c r="I13" i="1"/>
  <c r="I3" i="1"/>
  <c r="I32" i="1"/>
  <c r="I12" i="1"/>
  <c r="I34" i="1"/>
  <c r="I18" i="1"/>
  <c r="I7" i="1"/>
  <c r="I8" i="1"/>
  <c r="I21" i="1"/>
  <c r="I11" i="1"/>
  <c r="I23" i="1"/>
  <c r="I17" i="1"/>
  <c r="I6" i="1"/>
  <c r="I20" i="1"/>
  <c r="I9" i="1"/>
  <c r="I31" i="1"/>
  <c r="I16" i="1"/>
  <c r="I33" i="1"/>
  <c r="I30" i="1"/>
  <c r="I10" i="1"/>
  <c r="I26" i="1"/>
  <c r="I4" i="1"/>
  <c r="I14" i="1"/>
  <c r="I28" i="1"/>
  <c r="I5" i="1"/>
  <c r="I25" i="1"/>
  <c r="H19" i="1"/>
  <c r="H27" i="1"/>
  <c r="H15" i="1"/>
  <c r="H22" i="1"/>
  <c r="H29" i="1"/>
  <c r="H13" i="1"/>
  <c r="H3" i="1"/>
  <c r="H32" i="1"/>
  <c r="H12" i="1"/>
  <c r="H34" i="1"/>
  <c r="H18" i="1"/>
  <c r="H7" i="1"/>
  <c r="H8" i="1"/>
  <c r="H21" i="1"/>
  <c r="H11" i="1"/>
  <c r="H23" i="1"/>
  <c r="H17" i="1"/>
  <c r="H6" i="1"/>
  <c r="H20" i="1"/>
  <c r="H9" i="1"/>
  <c r="H31" i="1"/>
  <c r="H16" i="1"/>
  <c r="H33" i="1"/>
  <c r="H30" i="1"/>
  <c r="H10" i="1"/>
  <c r="H26" i="1"/>
  <c r="H4" i="1"/>
  <c r="H14" i="1"/>
  <c r="H28" i="1"/>
  <c r="H5" i="1"/>
  <c r="H25" i="1"/>
  <c r="I24" i="1"/>
  <c r="H24" i="1"/>
  <c r="K8" i="3" l="1"/>
  <c r="F38" i="3" s="1"/>
  <c r="F42" i="3"/>
  <c r="F40" i="3"/>
  <c r="F37" i="3"/>
  <c r="F41" i="3"/>
  <c r="F39" i="3"/>
  <c r="F43" i="3"/>
  <c r="G12" i="3"/>
  <c r="H12" i="3" s="1"/>
  <c r="G16" i="3"/>
  <c r="H16" i="3" s="1"/>
  <c r="G20" i="3"/>
  <c r="H20" i="3" s="1"/>
  <c r="G24" i="3"/>
  <c r="H24" i="3" s="1"/>
  <c r="G28" i="3"/>
  <c r="H28" i="3" s="1"/>
  <c r="G32" i="3"/>
  <c r="H32" i="3" s="1"/>
  <c r="G2" i="3"/>
  <c r="H2" i="3" s="1"/>
  <c r="K3" i="3"/>
  <c r="E23" i="3" s="1"/>
  <c r="G4" i="3"/>
  <c r="H4" i="3" s="1"/>
  <c r="G6" i="3"/>
  <c r="H6" i="3" s="1"/>
  <c r="K7" i="3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31" i="3"/>
  <c r="H31" i="3" s="1"/>
  <c r="G3" i="3"/>
  <c r="H3" i="3" s="1"/>
  <c r="G5" i="3"/>
  <c r="H5" i="3" s="1"/>
  <c r="K6" i="3"/>
  <c r="G7" i="3"/>
  <c r="H7" i="3" s="1"/>
  <c r="G9" i="3"/>
  <c r="H9" i="3" s="1"/>
  <c r="G13" i="3"/>
  <c r="H13" i="3" s="1"/>
  <c r="G17" i="3"/>
  <c r="H17" i="3" s="1"/>
  <c r="G21" i="3"/>
  <c r="H21" i="3" s="1"/>
  <c r="G25" i="3"/>
  <c r="H25" i="3" s="1"/>
  <c r="G29" i="3"/>
  <c r="H29" i="3" s="1"/>
  <c r="G33" i="3"/>
  <c r="H33" i="3" s="1"/>
  <c r="G10" i="3"/>
  <c r="H10" i="3" s="1"/>
  <c r="G14" i="3"/>
  <c r="H14" i="3" s="1"/>
  <c r="G18" i="3"/>
  <c r="H18" i="3" s="1"/>
  <c r="G22" i="3"/>
  <c r="H22" i="3" s="1"/>
  <c r="G26" i="3"/>
  <c r="H26" i="3" s="1"/>
  <c r="G9" i="2"/>
  <c r="H9" i="2" s="1"/>
  <c r="G3" i="2"/>
  <c r="H3" i="2" s="1"/>
  <c r="G13" i="2"/>
  <c r="H13" i="2" s="1"/>
  <c r="G29" i="2"/>
  <c r="H29" i="2" s="1"/>
  <c r="K6" i="2"/>
  <c r="G17" i="2"/>
  <c r="H17" i="2" s="1"/>
  <c r="G33" i="2"/>
  <c r="H33" i="2" s="1"/>
  <c r="F40" i="2"/>
  <c r="K3" i="2"/>
  <c r="E4" i="2" s="1"/>
  <c r="G21" i="2"/>
  <c r="H21" i="2" s="1"/>
  <c r="F37" i="2"/>
  <c r="F41" i="2"/>
  <c r="G7" i="2"/>
  <c r="H7" i="2" s="1"/>
  <c r="F13" i="2"/>
  <c r="G25" i="2"/>
  <c r="H25" i="2" s="1"/>
  <c r="F29" i="2"/>
  <c r="F38" i="2"/>
  <c r="F42" i="2"/>
  <c r="F39" i="2"/>
  <c r="F43" i="2"/>
  <c r="F17" i="2"/>
  <c r="F3" i="2"/>
  <c r="F27" i="2"/>
  <c r="F22" i="2"/>
  <c r="E29" i="2"/>
  <c r="E17" i="2"/>
  <c r="E13" i="2"/>
  <c r="E23" i="2"/>
  <c r="E11" i="2"/>
  <c r="F26" i="2"/>
  <c r="E19" i="2"/>
  <c r="F15" i="2"/>
  <c r="E18" i="2"/>
  <c r="F31" i="2"/>
  <c r="G10" i="2"/>
  <c r="H10" i="2" s="1"/>
  <c r="G14" i="2"/>
  <c r="H14" i="2" s="1"/>
  <c r="E16" i="2"/>
  <c r="G18" i="2"/>
  <c r="H18" i="2" s="1"/>
  <c r="G22" i="2"/>
  <c r="H22" i="2" s="1"/>
  <c r="E24" i="2"/>
  <c r="G26" i="2"/>
  <c r="H26" i="2" s="1"/>
  <c r="G30" i="2"/>
  <c r="H30" i="2" s="1"/>
  <c r="E32" i="2"/>
  <c r="K7" i="2"/>
  <c r="G43" i="2" s="1"/>
  <c r="H43" i="2" s="1"/>
  <c r="G8" i="2"/>
  <c r="H8" i="2" s="1"/>
  <c r="G11" i="2"/>
  <c r="H11" i="2" s="1"/>
  <c r="F12" i="2"/>
  <c r="G15" i="2"/>
  <c r="H15" i="2" s="1"/>
  <c r="G19" i="2"/>
  <c r="H19" i="2" s="1"/>
  <c r="G23" i="2"/>
  <c r="H23" i="2" s="1"/>
  <c r="G27" i="2"/>
  <c r="H27" i="2" s="1"/>
  <c r="G31" i="2"/>
  <c r="H31" i="2" s="1"/>
  <c r="G2" i="2"/>
  <c r="H2" i="2" s="1"/>
  <c r="G4" i="2"/>
  <c r="H4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E14" i="3" l="1"/>
  <c r="F7" i="3"/>
  <c r="E3" i="3"/>
  <c r="E18" i="3"/>
  <c r="F18" i="3"/>
  <c r="E29" i="3"/>
  <c r="E30" i="3"/>
  <c r="E13" i="3"/>
  <c r="F29" i="3"/>
  <c r="F13" i="3"/>
  <c r="F30" i="3"/>
  <c r="E33" i="3"/>
  <c r="F25" i="3"/>
  <c r="F9" i="3"/>
  <c r="F14" i="3"/>
  <c r="E17" i="3"/>
  <c r="F33" i="3"/>
  <c r="E22" i="3"/>
  <c r="F17" i="3"/>
  <c r="F5" i="3"/>
  <c r="E7" i="3"/>
  <c r="F26" i="3"/>
  <c r="F10" i="3"/>
  <c r="E25" i="3"/>
  <c r="E9" i="3"/>
  <c r="E32" i="3"/>
  <c r="F31" i="3"/>
  <c r="E28" i="3"/>
  <c r="F27" i="3"/>
  <c r="E24" i="3"/>
  <c r="F23" i="3"/>
  <c r="E20" i="3"/>
  <c r="F19" i="3"/>
  <c r="E16" i="3"/>
  <c r="F15" i="3"/>
  <c r="E12" i="3"/>
  <c r="F11" i="3"/>
  <c r="F8" i="3"/>
  <c r="F6" i="3"/>
  <c r="F4" i="3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E31" i="3"/>
  <c r="E27" i="3"/>
  <c r="E15" i="3"/>
  <c r="E11" i="3"/>
  <c r="E8" i="3"/>
  <c r="E6" i="3"/>
  <c r="E4" i="3"/>
  <c r="E2" i="3"/>
  <c r="F32" i="3"/>
  <c r="F28" i="3"/>
  <c r="F24" i="3"/>
  <c r="F20" i="3"/>
  <c r="F16" i="3"/>
  <c r="F12" i="3"/>
  <c r="F2" i="3"/>
  <c r="E26" i="3"/>
  <c r="F21" i="3"/>
  <c r="E10" i="3"/>
  <c r="F3" i="3"/>
  <c r="F22" i="3"/>
  <c r="E21" i="3"/>
  <c r="E5" i="3"/>
  <c r="E19" i="3"/>
  <c r="F28" i="2"/>
  <c r="F10" i="2"/>
  <c r="E27" i="2"/>
  <c r="E3" i="2"/>
  <c r="E21" i="2"/>
  <c r="F14" i="2"/>
  <c r="E5" i="2"/>
  <c r="F21" i="2"/>
  <c r="F23" i="2"/>
  <c r="F6" i="2"/>
  <c r="E22" i="2"/>
  <c r="F7" i="2"/>
  <c r="E33" i="2"/>
  <c r="E31" i="2"/>
  <c r="F24" i="2"/>
  <c r="F33" i="2"/>
  <c r="F8" i="2"/>
  <c r="F2" i="2"/>
  <c r="E28" i="2"/>
  <c r="E20" i="2"/>
  <c r="E12" i="2"/>
  <c r="F25" i="2"/>
  <c r="E15" i="2"/>
  <c r="E8" i="2"/>
  <c r="E9" i="2"/>
  <c r="E25" i="2"/>
  <c r="F18" i="2"/>
  <c r="E7" i="2"/>
  <c r="F11" i="2"/>
  <c r="F20" i="2"/>
  <c r="F16" i="2"/>
  <c r="F5" i="2"/>
  <c r="F4" i="2"/>
  <c r="E6" i="2"/>
  <c r="F30" i="2"/>
  <c r="E30" i="2"/>
  <c r="E14" i="2"/>
  <c r="E26" i="2"/>
  <c r="E10" i="2"/>
  <c r="F32" i="2"/>
  <c r="F19" i="2"/>
  <c r="F9" i="2"/>
  <c r="E2" i="2"/>
  <c r="G37" i="2"/>
  <c r="H37" i="2" s="1"/>
  <c r="G41" i="2"/>
  <c r="H41" i="2" s="1"/>
  <c r="G40" i="2"/>
  <c r="H40" i="2" s="1"/>
  <c r="G38" i="2"/>
  <c r="H38" i="2" s="1"/>
  <c r="G42" i="2"/>
  <c r="H42" i="2" s="1"/>
  <c r="G39" i="2"/>
  <c r="H39" i="2" s="1"/>
  <c r="K4" i="3" l="1"/>
  <c r="K5" i="3"/>
  <c r="K4" i="2"/>
  <c r="K5" i="2"/>
</calcChain>
</file>

<file path=xl/sharedStrings.xml><?xml version="1.0" encoding="utf-8"?>
<sst xmlns="http://schemas.openxmlformats.org/spreadsheetml/2006/main" count="348" uniqueCount="210">
  <si>
    <t>Severtsova Glacier</t>
  </si>
  <si>
    <t>start_date</t>
  </si>
  <si>
    <t>end_date</t>
  </si>
  <si>
    <t>duration</t>
  </si>
  <si>
    <t>peak</t>
  </si>
  <si>
    <t>sum</t>
  </si>
  <si>
    <t>average</t>
  </si>
  <si>
    <t>median</t>
  </si>
  <si>
    <t>08/01/1960</t>
  </si>
  <si>
    <t>11/01/1960</t>
  </si>
  <si>
    <t>3</t>
  </si>
  <si>
    <t>-2.27</t>
  </si>
  <si>
    <t>-5.31</t>
  </si>
  <si>
    <t>-1.77</t>
  </si>
  <si>
    <t>-1.6</t>
  </si>
  <si>
    <t>07/01/1961</t>
  </si>
  <si>
    <t>11/01/1961</t>
  </si>
  <si>
    <t>4</t>
  </si>
  <si>
    <t>-1.9</t>
  </si>
  <si>
    <t>-4.25</t>
  </si>
  <si>
    <t>-1.06</t>
  </si>
  <si>
    <t>-0.96</t>
  </si>
  <si>
    <t>07/01/1962</t>
  </si>
  <si>
    <t>11/01/1962</t>
  </si>
  <si>
    <t>-2.02</t>
  </si>
  <si>
    <t>-5.7</t>
  </si>
  <si>
    <t>-1.42</t>
  </si>
  <si>
    <t>-1.37</t>
  </si>
  <si>
    <t>08/01/1963</t>
  </si>
  <si>
    <t>11/01/1963</t>
  </si>
  <si>
    <t>-1.38</t>
  </si>
  <si>
    <t>-3.46</t>
  </si>
  <si>
    <t>-1.15</t>
  </si>
  <si>
    <t>-1.21</t>
  </si>
  <si>
    <t>08/01/1964</t>
  </si>
  <si>
    <t>12/01/1964</t>
  </si>
  <si>
    <t>-2.09</t>
  </si>
  <si>
    <t>-4.84</t>
  </si>
  <si>
    <t>-1.36</t>
  </si>
  <si>
    <t>06/01/1965</t>
  </si>
  <si>
    <t>11/01/1965</t>
  </si>
  <si>
    <t>5</t>
  </si>
  <si>
    <t>-2.14</t>
  </si>
  <si>
    <t>-6.85</t>
  </si>
  <si>
    <t>-1.25</t>
  </si>
  <si>
    <t>04/01/1967</t>
  </si>
  <si>
    <t>07/01/1967</t>
  </si>
  <si>
    <t>-1.58</t>
  </si>
  <si>
    <t>-3.39</t>
  </si>
  <si>
    <t>-1.13</t>
  </si>
  <si>
    <t>-1.11</t>
  </si>
  <si>
    <t>06/01/1971</t>
  </si>
  <si>
    <t>07/01/1971</t>
  </si>
  <si>
    <t>1</t>
  </si>
  <si>
    <t>-1.18</t>
  </si>
  <si>
    <t>10/01/1971</t>
  </si>
  <si>
    <t>08/01/1972</t>
  </si>
  <si>
    <t>10</t>
  </si>
  <si>
    <t>-1.94</t>
  </si>
  <si>
    <t>-10.74</t>
  </si>
  <si>
    <t>-1.07</t>
  </si>
  <si>
    <t>02/01/1973</t>
  </si>
  <si>
    <t>06/01/1973</t>
  </si>
  <si>
    <t>-1.17</t>
  </si>
  <si>
    <t>-3.3</t>
  </si>
  <si>
    <t>-0.83</t>
  </si>
  <si>
    <t>-1.01</t>
  </si>
  <si>
    <t>11/01/1973</t>
  </si>
  <si>
    <t>08/01/1974</t>
  </si>
  <si>
    <t>9</t>
  </si>
  <si>
    <t>-2.86</t>
  </si>
  <si>
    <t>-13.28</t>
  </si>
  <si>
    <t>-1.48</t>
  </si>
  <si>
    <t>-1.44</t>
  </si>
  <si>
    <t>03/01/1975</t>
  </si>
  <si>
    <t>08/01/1975</t>
  </si>
  <si>
    <t>-1.22</t>
  </si>
  <si>
    <t>-4.04</t>
  </si>
  <si>
    <t>-0.81</t>
  </si>
  <si>
    <t>-1.05</t>
  </si>
  <si>
    <t>11/01/1975</t>
  </si>
  <si>
    <t>04/01/1976</t>
  </si>
  <si>
    <t>-1.32</t>
  </si>
  <si>
    <t>-2.59</t>
  </si>
  <si>
    <t>-0.52</t>
  </si>
  <si>
    <t>11/01/1976</t>
  </si>
  <si>
    <t>01/01/1977</t>
  </si>
  <si>
    <t>2</t>
  </si>
  <si>
    <t>-1.74</t>
  </si>
  <si>
    <t>-2.78</t>
  </si>
  <si>
    <t>-1.39</t>
  </si>
  <si>
    <t>04/01/1977</t>
  </si>
  <si>
    <t>08/01/1977</t>
  </si>
  <si>
    <t>-1.46</t>
  </si>
  <si>
    <t>-4.61</t>
  </si>
  <si>
    <t>11/01/1977</t>
  </si>
  <si>
    <t>01/01/1978</t>
  </si>
  <si>
    <t>-1.92</t>
  </si>
  <si>
    <t>-2.99</t>
  </si>
  <si>
    <t>-1.49</t>
  </si>
  <si>
    <t>11/01/1978</t>
  </si>
  <si>
    <t>03/01/1979</t>
  </si>
  <si>
    <t>-2.19</t>
  </si>
  <si>
    <t>-5.04</t>
  </si>
  <si>
    <t>-1.26</t>
  </si>
  <si>
    <t>-1.34</t>
  </si>
  <si>
    <t>02/01/1980</t>
  </si>
  <si>
    <t>07/01/1980</t>
  </si>
  <si>
    <t>-1.51</t>
  </si>
  <si>
    <t>-3.83</t>
  </si>
  <si>
    <t>-0.77</t>
  </si>
  <si>
    <t>-0.88</t>
  </si>
  <si>
    <t>11/01/1980</t>
  </si>
  <si>
    <t>02/01/1981</t>
  </si>
  <si>
    <t>-2.5</t>
  </si>
  <si>
    <t>-0.99</t>
  </si>
  <si>
    <t>03/01/1982</t>
  </si>
  <si>
    <t>08/01/1982</t>
  </si>
  <si>
    <t>-4.33</t>
  </si>
  <si>
    <t>-0.87</t>
  </si>
  <si>
    <t>05/01/1983</t>
  </si>
  <si>
    <t>08/01/1983</t>
  </si>
  <si>
    <t>-2.92</t>
  </si>
  <si>
    <t>-0.97</t>
  </si>
  <si>
    <t>-1</t>
  </si>
  <si>
    <t>01/01/1984</t>
  </si>
  <si>
    <t>07/01/1984</t>
  </si>
  <si>
    <t>6</t>
  </si>
  <si>
    <t>-1.88</t>
  </si>
  <si>
    <t>-8.37</t>
  </si>
  <si>
    <t>-1.4</t>
  </si>
  <si>
    <t>-1.59</t>
  </si>
  <si>
    <t>11/01/1984</t>
  </si>
  <si>
    <t>02/01/1985</t>
  </si>
  <si>
    <t>-1.93</t>
  </si>
  <si>
    <t>-3.82</t>
  </si>
  <si>
    <t>-1.27</t>
  </si>
  <si>
    <t>-1.2</t>
  </si>
  <si>
    <t>12/01/1985</t>
  </si>
  <si>
    <t>08/01/1986</t>
  </si>
  <si>
    <t>8</t>
  </si>
  <si>
    <t>-1.91</t>
  </si>
  <si>
    <t>-11.82</t>
  </si>
  <si>
    <t>-1.55</t>
  </si>
  <si>
    <t>11/01/1988</t>
  </si>
  <si>
    <t>08/01/1989</t>
  </si>
  <si>
    <t>-1.28</t>
  </si>
  <si>
    <t>-7.16</t>
  </si>
  <si>
    <t>-0.8</t>
  </si>
  <si>
    <t>01/01/1990</t>
  </si>
  <si>
    <t>04/01/1990</t>
  </si>
  <si>
    <t>-2.96</t>
  </si>
  <si>
    <t>-1.09</t>
  </si>
  <si>
    <t>12/01/1990</t>
  </si>
  <si>
    <t>07/01/1991</t>
  </si>
  <si>
    <t>7</t>
  </si>
  <si>
    <t>-1.41</t>
  </si>
  <si>
    <t>-5.41</t>
  </si>
  <si>
    <t>-0.71</t>
  </si>
  <si>
    <t>08/01/1992</t>
  </si>
  <si>
    <t>10/01/1992</t>
  </si>
  <si>
    <t>-1.35</t>
  </si>
  <si>
    <t>-2.16</t>
  </si>
  <si>
    <t>-1.08</t>
  </si>
  <si>
    <t>08/01/1995</t>
  </si>
  <si>
    <t>11/01/1995</t>
  </si>
  <si>
    <t>-1.61</t>
  </si>
  <si>
    <t>-3.45</t>
  </si>
  <si>
    <t>08/01/1997</t>
  </si>
  <si>
    <t>11/01/1997</t>
  </si>
  <si>
    <t>-2.76</t>
  </si>
  <si>
    <t>-6.84</t>
  </si>
  <si>
    <t>-2.28</t>
  </si>
  <si>
    <t>-2.72</t>
  </si>
  <si>
    <t>09/01/1998</t>
  </si>
  <si>
    <t>11/01/1998</t>
  </si>
  <si>
    <t>-1.23</t>
  </si>
  <si>
    <t>-1.1</t>
  </si>
  <si>
    <t>07/01/1999</t>
  </si>
  <si>
    <t>11/01/1999</t>
  </si>
  <si>
    <t>-2</t>
  </si>
  <si>
    <t>-5.34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</si>
  <si>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</si>
  <si>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</si>
  <si>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</si>
  <si>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</si>
  <si>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</si>
  <si>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</si>
  <si>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</si>
  <si>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</si>
  <si>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</si>
  <si>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</si>
  <si>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</si>
  <si>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</si>
  <si>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</si>
  <si>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</si>
  <si>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</si>
  <si>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</si>
  <si>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</si>
  <si>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</si>
  <si>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</si>
  <si>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</si>
  <si>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</si>
  <si>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K (-0.2)</t>
  </si>
  <si>
    <t>Slope</t>
  </si>
  <si>
    <t>K calculated</t>
  </si>
  <si>
    <t>Log Q</t>
  </si>
  <si>
    <t>Q</t>
  </si>
  <si>
    <t>K (0.1)</t>
  </si>
  <si>
    <t>K (0.2)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</si>
</sst>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19" workbookViewId="0">
      <selection activeCell="I3" sqref="I3:I34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182</v>
      </c>
    </row>
    <row r="3" spans="1:9" x14ac:dyDescent="0.35">
      <c r="A3" t="s">
        <v>51</v>
      </c>
      <c r="B3" t="s">
        <v>52</v>
      </c>
      <c r="C3" t="s">
        <v>53</v>
      </c>
      <c r="D3" t="s">
        <v>54</v>
      </c>
      <c r="E3" t="s">
        <v>54</v>
      </c>
      <c r="F3" t="s">
        <v>54</v>
      </c>
      <c r="G3" t="s">
        <v>54</v>
      </c>
      <c r="H3">
        <f>C3*1</f>
        <v>1</v>
      </c>
      <c r="I3">
        <f>E3*-1</f>
        <v>1.18</v>
      </c>
    </row>
    <row r="4" spans="1:9" x14ac:dyDescent="0.35">
      <c r="A4" t="s">
        <v>159</v>
      </c>
      <c r="B4" t="s">
        <v>160</v>
      </c>
      <c r="C4" t="s">
        <v>87</v>
      </c>
      <c r="D4" t="s">
        <v>161</v>
      </c>
      <c r="E4" t="s">
        <v>162</v>
      </c>
      <c r="F4" t="s">
        <v>163</v>
      </c>
      <c r="G4" t="s">
        <v>163</v>
      </c>
      <c r="H4">
        <f>C4*1</f>
        <v>2</v>
      </c>
      <c r="I4">
        <f>E4*-1</f>
        <v>2.16</v>
      </c>
    </row>
    <row r="5" spans="1:9" x14ac:dyDescent="0.35">
      <c r="A5" t="s">
        <v>174</v>
      </c>
      <c r="B5" t="s">
        <v>175</v>
      </c>
      <c r="C5" t="s">
        <v>87</v>
      </c>
      <c r="D5" t="s">
        <v>176</v>
      </c>
      <c r="E5" t="s">
        <v>102</v>
      </c>
      <c r="F5" t="s">
        <v>177</v>
      </c>
      <c r="G5" t="s">
        <v>177</v>
      </c>
      <c r="H5">
        <f>C5*1</f>
        <v>2</v>
      </c>
      <c r="I5">
        <f>E5*-1</f>
        <v>2.19</v>
      </c>
    </row>
    <row r="6" spans="1:9" x14ac:dyDescent="0.35">
      <c r="A6" t="s">
        <v>112</v>
      </c>
      <c r="B6" t="s">
        <v>113</v>
      </c>
      <c r="C6" t="s">
        <v>10</v>
      </c>
      <c r="D6" t="s">
        <v>32</v>
      </c>
      <c r="E6" t="s">
        <v>114</v>
      </c>
      <c r="F6" t="s">
        <v>65</v>
      </c>
      <c r="G6" t="s">
        <v>115</v>
      </c>
      <c r="H6">
        <f>C6*1</f>
        <v>3</v>
      </c>
      <c r="I6">
        <f>E6*-1</f>
        <v>2.5</v>
      </c>
    </row>
    <row r="7" spans="1:9" x14ac:dyDescent="0.35">
      <c r="A7" t="s">
        <v>80</v>
      </c>
      <c r="B7" t="s">
        <v>81</v>
      </c>
      <c r="C7" t="s">
        <v>41</v>
      </c>
      <c r="D7" t="s">
        <v>82</v>
      </c>
      <c r="E7" t="s">
        <v>83</v>
      </c>
      <c r="F7" t="s">
        <v>84</v>
      </c>
      <c r="G7" t="s">
        <v>84</v>
      </c>
      <c r="H7">
        <f>C7*1</f>
        <v>5</v>
      </c>
      <c r="I7">
        <f>E7*-1</f>
        <v>2.59</v>
      </c>
    </row>
    <row r="8" spans="1:9" x14ac:dyDescent="0.35">
      <c r="A8" t="s">
        <v>85</v>
      </c>
      <c r="B8" t="s">
        <v>86</v>
      </c>
      <c r="C8" t="s">
        <v>87</v>
      </c>
      <c r="D8" t="s">
        <v>88</v>
      </c>
      <c r="E8" t="s">
        <v>89</v>
      </c>
      <c r="F8" t="s">
        <v>90</v>
      </c>
      <c r="G8" t="s">
        <v>90</v>
      </c>
      <c r="H8">
        <f>C8*1</f>
        <v>2</v>
      </c>
      <c r="I8">
        <f>E8*-1</f>
        <v>2.78</v>
      </c>
    </row>
    <row r="9" spans="1:9" x14ac:dyDescent="0.35">
      <c r="A9" t="s">
        <v>120</v>
      </c>
      <c r="B9" t="s">
        <v>121</v>
      </c>
      <c r="C9" t="s">
        <v>10</v>
      </c>
      <c r="D9" t="s">
        <v>26</v>
      </c>
      <c r="E9" t="s">
        <v>122</v>
      </c>
      <c r="F9" t="s">
        <v>123</v>
      </c>
      <c r="G9" t="s">
        <v>124</v>
      </c>
      <c r="H9">
        <f>C9*1</f>
        <v>3</v>
      </c>
      <c r="I9">
        <f>E9*-1</f>
        <v>2.92</v>
      </c>
    </row>
    <row r="10" spans="1:9" x14ac:dyDescent="0.35">
      <c r="A10" t="s">
        <v>149</v>
      </c>
      <c r="B10" t="s">
        <v>150</v>
      </c>
      <c r="C10" t="s">
        <v>10</v>
      </c>
      <c r="D10" t="s">
        <v>131</v>
      </c>
      <c r="E10" t="s">
        <v>151</v>
      </c>
      <c r="F10" t="s">
        <v>115</v>
      </c>
      <c r="G10" t="s">
        <v>152</v>
      </c>
      <c r="H10">
        <f>C10*1</f>
        <v>3</v>
      </c>
      <c r="I10">
        <f>E10*-1</f>
        <v>2.96</v>
      </c>
    </row>
    <row r="11" spans="1:9" x14ac:dyDescent="0.35">
      <c r="A11" t="s">
        <v>95</v>
      </c>
      <c r="B11" t="s">
        <v>96</v>
      </c>
      <c r="C11" t="s">
        <v>87</v>
      </c>
      <c r="D11" t="s">
        <v>97</v>
      </c>
      <c r="E11" t="s">
        <v>98</v>
      </c>
      <c r="F11" t="s">
        <v>99</v>
      </c>
      <c r="G11" t="s">
        <v>99</v>
      </c>
      <c r="H11">
        <f>C11*1</f>
        <v>2</v>
      </c>
      <c r="I11">
        <f>E11*-1</f>
        <v>2.99</v>
      </c>
    </row>
    <row r="12" spans="1:9" x14ac:dyDescent="0.35">
      <c r="A12" t="s">
        <v>61</v>
      </c>
      <c r="B12" t="s">
        <v>62</v>
      </c>
      <c r="C12" t="s">
        <v>17</v>
      </c>
      <c r="D12" t="s">
        <v>63</v>
      </c>
      <c r="E12" t="s">
        <v>64</v>
      </c>
      <c r="F12" t="s">
        <v>65</v>
      </c>
      <c r="G12" t="s">
        <v>66</v>
      </c>
      <c r="H12">
        <f>C12*1</f>
        <v>4</v>
      </c>
      <c r="I12">
        <f>E12*-1</f>
        <v>3.3</v>
      </c>
    </row>
    <row r="13" spans="1:9" x14ac:dyDescent="0.35">
      <c r="A13" t="s">
        <v>45</v>
      </c>
      <c r="B13" t="s">
        <v>46</v>
      </c>
      <c r="C13" t="s">
        <v>10</v>
      </c>
      <c r="D13" t="s">
        <v>47</v>
      </c>
      <c r="E13" t="s">
        <v>48</v>
      </c>
      <c r="F13" t="s">
        <v>49</v>
      </c>
      <c r="G13" t="s">
        <v>50</v>
      </c>
      <c r="H13">
        <f>C13*1</f>
        <v>3</v>
      </c>
      <c r="I13">
        <f>E13*-1</f>
        <v>3.39</v>
      </c>
    </row>
    <row r="14" spans="1:9" x14ac:dyDescent="0.35">
      <c r="A14" t="s">
        <v>164</v>
      </c>
      <c r="B14" t="s">
        <v>165</v>
      </c>
      <c r="C14" t="s">
        <v>10</v>
      </c>
      <c r="D14" t="s">
        <v>166</v>
      </c>
      <c r="E14" t="s">
        <v>167</v>
      </c>
      <c r="F14" t="s">
        <v>32</v>
      </c>
      <c r="G14" t="s">
        <v>93</v>
      </c>
      <c r="H14">
        <f>C14*1</f>
        <v>3</v>
      </c>
      <c r="I14">
        <f>E14*-1</f>
        <v>3.45</v>
      </c>
    </row>
    <row r="15" spans="1:9" x14ac:dyDescent="0.35">
      <c r="A15" t="s">
        <v>28</v>
      </c>
      <c r="B15" t="s">
        <v>29</v>
      </c>
      <c r="C15" t="s">
        <v>10</v>
      </c>
      <c r="D15" t="s">
        <v>30</v>
      </c>
      <c r="E15" t="s">
        <v>31</v>
      </c>
      <c r="F15" t="s">
        <v>32</v>
      </c>
      <c r="G15" t="s">
        <v>33</v>
      </c>
      <c r="H15">
        <f>C15*1</f>
        <v>3</v>
      </c>
      <c r="I15">
        <f>E15*-1</f>
        <v>3.46</v>
      </c>
    </row>
    <row r="16" spans="1:9" x14ac:dyDescent="0.35">
      <c r="A16" t="s">
        <v>132</v>
      </c>
      <c r="B16" t="s">
        <v>133</v>
      </c>
      <c r="C16" t="s">
        <v>10</v>
      </c>
      <c r="D16" t="s">
        <v>134</v>
      </c>
      <c r="E16" t="s">
        <v>135</v>
      </c>
      <c r="F16" t="s">
        <v>136</v>
      </c>
      <c r="G16" t="s">
        <v>137</v>
      </c>
      <c r="H16">
        <f>C16*1</f>
        <v>3</v>
      </c>
      <c r="I16">
        <f>E16*-1</f>
        <v>3.82</v>
      </c>
    </row>
    <row r="17" spans="1:9" x14ac:dyDescent="0.35">
      <c r="A17" t="s">
        <v>106</v>
      </c>
      <c r="B17" t="s">
        <v>107</v>
      </c>
      <c r="C17" t="s">
        <v>41</v>
      </c>
      <c r="D17" t="s">
        <v>108</v>
      </c>
      <c r="E17" t="s">
        <v>109</v>
      </c>
      <c r="F17" t="s">
        <v>110</v>
      </c>
      <c r="G17" t="s">
        <v>111</v>
      </c>
      <c r="H17">
        <f>C17*1</f>
        <v>5</v>
      </c>
      <c r="I17">
        <f>E17*-1</f>
        <v>3.83</v>
      </c>
    </row>
    <row r="18" spans="1:9" x14ac:dyDescent="0.35">
      <c r="A18" t="s">
        <v>74</v>
      </c>
      <c r="B18" t="s">
        <v>75</v>
      </c>
      <c r="C18" t="s">
        <v>41</v>
      </c>
      <c r="D18" t="s">
        <v>76</v>
      </c>
      <c r="E18" t="s">
        <v>77</v>
      </c>
      <c r="F18" t="s">
        <v>78</v>
      </c>
      <c r="G18" t="s">
        <v>79</v>
      </c>
      <c r="H18">
        <f>C18*1</f>
        <v>5</v>
      </c>
      <c r="I18">
        <f>E18*-1</f>
        <v>4.04</v>
      </c>
    </row>
    <row r="19" spans="1:9" x14ac:dyDescent="0.35">
      <c r="A19" t="s">
        <v>15</v>
      </c>
      <c r="B19" t="s">
        <v>16</v>
      </c>
      <c r="C19" t="s">
        <v>17</v>
      </c>
      <c r="D19" t="s">
        <v>18</v>
      </c>
      <c r="E19" t="s">
        <v>19</v>
      </c>
      <c r="F19" t="s">
        <v>20</v>
      </c>
      <c r="G19" t="s">
        <v>21</v>
      </c>
      <c r="H19">
        <f>C19*1</f>
        <v>4</v>
      </c>
      <c r="I19">
        <f>E19*-1</f>
        <v>4.25</v>
      </c>
    </row>
    <row r="20" spans="1:9" x14ac:dyDescent="0.35">
      <c r="A20" t="s">
        <v>116</v>
      </c>
      <c r="B20" t="s">
        <v>117</v>
      </c>
      <c r="C20" t="s">
        <v>41</v>
      </c>
      <c r="D20" t="s">
        <v>38</v>
      </c>
      <c r="E20" t="s">
        <v>118</v>
      </c>
      <c r="F20" t="s">
        <v>119</v>
      </c>
      <c r="G20" t="s">
        <v>111</v>
      </c>
      <c r="H20">
        <f>C20*1</f>
        <v>5</v>
      </c>
      <c r="I20">
        <f>E20*-1</f>
        <v>4.33</v>
      </c>
    </row>
    <row r="21" spans="1:9" x14ac:dyDescent="0.35">
      <c r="A21" t="s">
        <v>91</v>
      </c>
      <c r="B21" t="s">
        <v>92</v>
      </c>
      <c r="C21" t="s">
        <v>17</v>
      </c>
      <c r="D21" t="s">
        <v>93</v>
      </c>
      <c r="E21" t="s">
        <v>94</v>
      </c>
      <c r="F21" t="s">
        <v>32</v>
      </c>
      <c r="G21" t="s">
        <v>32</v>
      </c>
      <c r="H21">
        <f>C21*1</f>
        <v>4</v>
      </c>
      <c r="I21">
        <f>E21*-1</f>
        <v>4.6100000000000003</v>
      </c>
    </row>
    <row r="22" spans="1:9" x14ac:dyDescent="0.35">
      <c r="A22" t="s">
        <v>34</v>
      </c>
      <c r="B22" t="s">
        <v>35</v>
      </c>
      <c r="C22" t="s">
        <v>17</v>
      </c>
      <c r="D22" t="s">
        <v>36</v>
      </c>
      <c r="E22" t="s">
        <v>37</v>
      </c>
      <c r="F22" t="s">
        <v>33</v>
      </c>
      <c r="G22" t="s">
        <v>38</v>
      </c>
      <c r="H22">
        <f>C22*1</f>
        <v>4</v>
      </c>
      <c r="I22">
        <f>E22*-1</f>
        <v>4.84</v>
      </c>
    </row>
    <row r="23" spans="1:9" x14ac:dyDescent="0.35">
      <c r="A23" t="s">
        <v>100</v>
      </c>
      <c r="B23" t="s">
        <v>101</v>
      </c>
      <c r="C23" t="s">
        <v>17</v>
      </c>
      <c r="D23" t="s">
        <v>102</v>
      </c>
      <c r="E23" t="s">
        <v>103</v>
      </c>
      <c r="F23" t="s">
        <v>104</v>
      </c>
      <c r="G23" t="s">
        <v>105</v>
      </c>
      <c r="H23">
        <f>C23*1</f>
        <v>4</v>
      </c>
      <c r="I23">
        <f>E23*-1</f>
        <v>5.04</v>
      </c>
    </row>
    <row r="24" spans="1:9" x14ac:dyDescent="0.35">
      <c r="A24" t="s">
        <v>8</v>
      </c>
      <c r="B24" t="s">
        <v>9</v>
      </c>
      <c r="C24" t="s">
        <v>10</v>
      </c>
      <c r="D24" t="s">
        <v>11</v>
      </c>
      <c r="E24" t="s">
        <v>12</v>
      </c>
      <c r="F24" t="s">
        <v>13</v>
      </c>
      <c r="G24" t="s">
        <v>14</v>
      </c>
      <c r="H24">
        <f>C24*1</f>
        <v>3</v>
      </c>
      <c r="I24">
        <f>E24*-1</f>
        <v>5.31</v>
      </c>
    </row>
    <row r="25" spans="1:9" x14ac:dyDescent="0.35">
      <c r="A25" t="s">
        <v>178</v>
      </c>
      <c r="B25" t="s">
        <v>179</v>
      </c>
      <c r="C25" t="s">
        <v>17</v>
      </c>
      <c r="D25" t="s">
        <v>180</v>
      </c>
      <c r="E25" t="s">
        <v>181</v>
      </c>
      <c r="F25" t="s">
        <v>105</v>
      </c>
      <c r="G25" t="s">
        <v>176</v>
      </c>
      <c r="H25">
        <f>C25*1</f>
        <v>4</v>
      </c>
      <c r="I25">
        <f>E25*-1</f>
        <v>5.34</v>
      </c>
    </row>
    <row r="26" spans="1:9" x14ac:dyDescent="0.35">
      <c r="A26" t="s">
        <v>153</v>
      </c>
      <c r="B26" t="s">
        <v>154</v>
      </c>
      <c r="C26" t="s">
        <v>155</v>
      </c>
      <c r="D26" t="s">
        <v>156</v>
      </c>
      <c r="E26" t="s">
        <v>157</v>
      </c>
      <c r="F26" t="s">
        <v>110</v>
      </c>
      <c r="G26" t="s">
        <v>158</v>
      </c>
      <c r="H26">
        <f>C26*1</f>
        <v>7</v>
      </c>
      <c r="I26">
        <f>E26*-1</f>
        <v>5.41</v>
      </c>
    </row>
    <row r="27" spans="1:9" x14ac:dyDescent="0.35">
      <c r="A27" t="s">
        <v>22</v>
      </c>
      <c r="B27" t="s">
        <v>23</v>
      </c>
      <c r="C27" t="s">
        <v>17</v>
      </c>
      <c r="D27" t="s">
        <v>24</v>
      </c>
      <c r="E27" t="s">
        <v>25</v>
      </c>
      <c r="F27" t="s">
        <v>26</v>
      </c>
      <c r="G27" t="s">
        <v>27</v>
      </c>
      <c r="H27">
        <f>C27*1</f>
        <v>4</v>
      </c>
      <c r="I27">
        <f>E27*-1</f>
        <v>5.7</v>
      </c>
    </row>
    <row r="28" spans="1:9" x14ac:dyDescent="0.35">
      <c r="A28" t="s">
        <v>168</v>
      </c>
      <c r="B28" t="s">
        <v>169</v>
      </c>
      <c r="C28" t="s">
        <v>10</v>
      </c>
      <c r="D28" t="s">
        <v>170</v>
      </c>
      <c r="E28" t="s">
        <v>171</v>
      </c>
      <c r="F28" t="s">
        <v>172</v>
      </c>
      <c r="G28" t="s">
        <v>173</v>
      </c>
      <c r="H28">
        <f>C28*1</f>
        <v>3</v>
      </c>
      <c r="I28">
        <f>E28*-1</f>
        <v>6.84</v>
      </c>
    </row>
    <row r="29" spans="1:9" x14ac:dyDescent="0.35">
      <c r="A29" t="s">
        <v>39</v>
      </c>
      <c r="B29" t="s">
        <v>40</v>
      </c>
      <c r="C29" t="s">
        <v>41</v>
      </c>
      <c r="D29" t="s">
        <v>42</v>
      </c>
      <c r="E29" t="s">
        <v>43</v>
      </c>
      <c r="F29" t="s">
        <v>27</v>
      </c>
      <c r="G29" t="s">
        <v>44</v>
      </c>
      <c r="H29">
        <f>C29*1</f>
        <v>5</v>
      </c>
      <c r="I29">
        <f>E29*-1</f>
        <v>6.85</v>
      </c>
    </row>
    <row r="30" spans="1:9" x14ac:dyDescent="0.35">
      <c r="A30" t="s">
        <v>144</v>
      </c>
      <c r="B30" t="s">
        <v>145</v>
      </c>
      <c r="C30" t="s">
        <v>69</v>
      </c>
      <c r="D30" t="s">
        <v>146</v>
      </c>
      <c r="E30" t="s">
        <v>147</v>
      </c>
      <c r="F30" t="s">
        <v>148</v>
      </c>
      <c r="G30" t="s">
        <v>78</v>
      </c>
      <c r="H30">
        <f>C30*1</f>
        <v>9</v>
      </c>
      <c r="I30">
        <f>E30*-1</f>
        <v>7.16</v>
      </c>
    </row>
    <row r="31" spans="1:9" x14ac:dyDescent="0.35">
      <c r="A31" t="s">
        <v>125</v>
      </c>
      <c r="B31" t="s">
        <v>126</v>
      </c>
      <c r="C31" t="s">
        <v>127</v>
      </c>
      <c r="D31" t="s">
        <v>128</v>
      </c>
      <c r="E31" t="s">
        <v>129</v>
      </c>
      <c r="F31" t="s">
        <v>130</v>
      </c>
      <c r="G31" t="s">
        <v>131</v>
      </c>
      <c r="H31">
        <f>C31*1</f>
        <v>6</v>
      </c>
      <c r="I31">
        <f>E31*-1</f>
        <v>8.3699999999999992</v>
      </c>
    </row>
    <row r="32" spans="1:9" x14ac:dyDescent="0.35">
      <c r="A32" t="s">
        <v>55</v>
      </c>
      <c r="B32" t="s">
        <v>56</v>
      </c>
      <c r="C32" t="s">
        <v>57</v>
      </c>
      <c r="D32" t="s">
        <v>58</v>
      </c>
      <c r="E32" t="s">
        <v>59</v>
      </c>
      <c r="F32" t="s">
        <v>60</v>
      </c>
      <c r="G32" t="s">
        <v>60</v>
      </c>
      <c r="H32">
        <f>C32*1</f>
        <v>10</v>
      </c>
      <c r="I32">
        <f>E32*-1</f>
        <v>10.74</v>
      </c>
    </row>
    <row r="33" spans="1:9" x14ac:dyDescent="0.35">
      <c r="A33" t="s">
        <v>138</v>
      </c>
      <c r="B33" t="s">
        <v>139</v>
      </c>
      <c r="C33" t="s">
        <v>140</v>
      </c>
      <c r="D33" t="s">
        <v>141</v>
      </c>
      <c r="E33" t="s">
        <v>142</v>
      </c>
      <c r="F33" t="s">
        <v>72</v>
      </c>
      <c r="G33" t="s">
        <v>143</v>
      </c>
      <c r="H33">
        <f>C33*1</f>
        <v>8</v>
      </c>
      <c r="I33">
        <f>E33*-1</f>
        <v>11.82</v>
      </c>
    </row>
    <row r="34" spans="1:9" x14ac:dyDescent="0.35">
      <c r="A34" t="s">
        <v>67</v>
      </c>
      <c r="B34" t="s">
        <v>68</v>
      </c>
      <c r="C34" t="s">
        <v>69</v>
      </c>
      <c r="D34" t="s">
        <v>70</v>
      </c>
      <c r="E34" t="s">
        <v>71</v>
      </c>
      <c r="F34" t="s">
        <v>72</v>
      </c>
      <c r="G34" t="s">
        <v>73</v>
      </c>
      <c r="H34">
        <f>C34*1</f>
        <v>9</v>
      </c>
      <c r="I34">
        <f>E34*-1</f>
        <v>13.28</v>
      </c>
    </row>
  </sheetData>
  <sortState xmlns:xlrd2="http://schemas.microsoft.com/office/spreadsheetml/2017/richdata2" ref="A3:I35">
    <sortCondition ref="I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125EE-E1F3-4A80-AEAD-AB8F23EACCD6}">
  <dimension ref="A1:K43"/>
  <sheetViews>
    <sheetView topLeftCell="A28" workbookViewId="0">
      <selection activeCell="C2" sqref="C2:C33"/>
    </sheetView>
  </sheetViews>
  <sheetFormatPr defaultRowHeight="14.5" x14ac:dyDescent="0.35"/>
  <sheetData>
    <row r="1" spans="1:11" x14ac:dyDescent="0.35">
      <c r="A1" t="s">
        <v>183</v>
      </c>
      <c r="B1" t="s">
        <v>184</v>
      </c>
      <c r="C1" t="s">
        <v>185</v>
      </c>
      <c r="D1" t="s">
        <v>186</v>
      </c>
      <c r="E1" t="s">
        <v>187</v>
      </c>
      <c r="F1" t="s">
        <v>188</v>
      </c>
      <c r="G1" t="s">
        <v>189</v>
      </c>
      <c r="H1" t="s">
        <v>190</v>
      </c>
      <c r="J1" t="s">
        <v>191</v>
      </c>
      <c r="K1">
        <f>COUNT(C2:C33)</f>
        <v>32</v>
      </c>
    </row>
    <row r="2" spans="1:11" x14ac:dyDescent="0.35">
      <c r="A2">
        <v>1</v>
      </c>
      <c r="B2" t="s">
        <v>51</v>
      </c>
      <c r="C2">
        <v>1</v>
      </c>
      <c r="D2">
        <f t="shared" ref="D2:D33" si="0">LOG(C2)</f>
        <v>0</v>
      </c>
      <c r="E2">
        <f t="shared" ref="E2:E33" si="1">(D2-$K$3)^2</f>
        <v>0.33939019097900586</v>
      </c>
      <c r="F2">
        <f t="shared" ref="F2:F33" si="2">(D2-$K$3)^3</f>
        <v>-0.19771923859132748</v>
      </c>
      <c r="G2">
        <f t="shared" ref="G2:G33" si="3">($K$1+1)/A2</f>
        <v>33</v>
      </c>
      <c r="H2">
        <f t="shared" ref="H2:H33" si="4">1/G2</f>
        <v>3.0303030303030304E-2</v>
      </c>
      <c r="J2" t="s">
        <v>192</v>
      </c>
      <c r="K2">
        <f>AVERAGE(C2:C33)</f>
        <v>4.3125</v>
      </c>
    </row>
    <row r="3" spans="1:11" x14ac:dyDescent="0.35">
      <c r="A3">
        <v>2</v>
      </c>
      <c r="B3" t="s">
        <v>85</v>
      </c>
      <c r="C3">
        <v>2</v>
      </c>
      <c r="D3">
        <f t="shared" si="0"/>
        <v>0.3010299956639812</v>
      </c>
      <c r="E3">
        <f t="shared" si="1"/>
        <v>7.9265927169829581E-2</v>
      </c>
      <c r="F3">
        <f t="shared" si="2"/>
        <v>-2.2316691806737347E-2</v>
      </c>
      <c r="G3">
        <f t="shared" si="3"/>
        <v>16.5</v>
      </c>
      <c r="H3">
        <f t="shared" si="4"/>
        <v>6.0606060606060608E-2</v>
      </c>
      <c r="J3" t="s">
        <v>193</v>
      </c>
      <c r="K3">
        <f>AVERAGE(D2:D33)</f>
        <v>0.58257204788678785</v>
      </c>
    </row>
    <row r="4" spans="1:11" x14ac:dyDescent="0.35">
      <c r="A4">
        <v>3</v>
      </c>
      <c r="B4" t="s">
        <v>95</v>
      </c>
      <c r="C4">
        <v>2</v>
      </c>
      <c r="D4">
        <f t="shared" si="0"/>
        <v>0.3010299956639812</v>
      </c>
      <c r="E4">
        <f t="shared" si="1"/>
        <v>7.9265927169829581E-2</v>
      </c>
      <c r="F4">
        <f t="shared" si="2"/>
        <v>-2.2316691806737347E-2</v>
      </c>
      <c r="G4">
        <f t="shared" si="3"/>
        <v>11</v>
      </c>
      <c r="H4">
        <f t="shared" si="4"/>
        <v>9.0909090909090912E-2</v>
      </c>
      <c r="J4" t="s">
        <v>194</v>
      </c>
      <c r="K4">
        <f>SUM(E2:E33)</f>
        <v>1.4873604380460739</v>
      </c>
    </row>
    <row r="5" spans="1:11" x14ac:dyDescent="0.35">
      <c r="A5">
        <v>4</v>
      </c>
      <c r="B5" t="s">
        <v>159</v>
      </c>
      <c r="C5">
        <v>2</v>
      </c>
      <c r="D5">
        <f t="shared" si="0"/>
        <v>0.3010299956639812</v>
      </c>
      <c r="E5">
        <f t="shared" si="1"/>
        <v>7.9265927169829581E-2</v>
      </c>
      <c r="F5">
        <f t="shared" si="2"/>
        <v>-2.2316691806737347E-2</v>
      </c>
      <c r="G5">
        <f t="shared" si="3"/>
        <v>8.25</v>
      </c>
      <c r="H5">
        <f t="shared" si="4"/>
        <v>0.12121212121212122</v>
      </c>
      <c r="J5" t="s">
        <v>195</v>
      </c>
      <c r="K5">
        <f>SUM(F2:F33)</f>
        <v>-5.5681221634445804E-2</v>
      </c>
    </row>
    <row r="6" spans="1:11" x14ac:dyDescent="0.35">
      <c r="A6">
        <v>5</v>
      </c>
      <c r="B6" t="s">
        <v>174</v>
      </c>
      <c r="C6">
        <v>2</v>
      </c>
      <c r="D6">
        <f t="shared" si="0"/>
        <v>0.3010299956639812</v>
      </c>
      <c r="E6">
        <f t="shared" si="1"/>
        <v>7.9265927169829581E-2</v>
      </c>
      <c r="F6">
        <f t="shared" si="2"/>
        <v>-2.2316691806737347E-2</v>
      </c>
      <c r="G6">
        <f t="shared" si="3"/>
        <v>6.6</v>
      </c>
      <c r="H6">
        <f t="shared" si="4"/>
        <v>0.15151515151515152</v>
      </c>
      <c r="J6" t="s">
        <v>196</v>
      </c>
      <c r="K6">
        <f>VAR(D2:D33)</f>
        <v>4.7979368969228157E-2</v>
      </c>
    </row>
    <row r="7" spans="1:11" x14ac:dyDescent="0.35">
      <c r="A7">
        <v>6</v>
      </c>
      <c r="B7" t="s">
        <v>8</v>
      </c>
      <c r="C7">
        <v>3</v>
      </c>
      <c r="D7">
        <f t="shared" si="0"/>
        <v>0.47712125471966244</v>
      </c>
      <c r="E7">
        <f t="shared" si="1"/>
        <v>1.1119869779575863E-2</v>
      </c>
      <c r="F7">
        <f t="shared" si="2"/>
        <v>-1.1725990881714227E-3</v>
      </c>
      <c r="G7">
        <f t="shared" si="3"/>
        <v>5.5</v>
      </c>
      <c r="H7">
        <f t="shared" si="4"/>
        <v>0.18181818181818182</v>
      </c>
      <c r="J7" t="s">
        <v>197</v>
      </c>
      <c r="K7">
        <f>STDEV(D2:D33)</f>
        <v>0.21904193427110746</v>
      </c>
    </row>
    <row r="8" spans="1:11" x14ac:dyDescent="0.35">
      <c r="A8">
        <v>7</v>
      </c>
      <c r="B8" t="s">
        <v>28</v>
      </c>
      <c r="C8">
        <v>3</v>
      </c>
      <c r="D8">
        <f t="shared" si="0"/>
        <v>0.47712125471966244</v>
      </c>
      <c r="E8">
        <f t="shared" si="1"/>
        <v>1.1119869779575863E-2</v>
      </c>
      <c r="F8">
        <f t="shared" si="2"/>
        <v>-1.1725990881714227E-3</v>
      </c>
      <c r="G8">
        <f t="shared" si="3"/>
        <v>4.7142857142857144</v>
      </c>
      <c r="H8">
        <f t="shared" si="4"/>
        <v>0.21212121212121213</v>
      </c>
      <c r="J8" t="s">
        <v>198</v>
      </c>
      <c r="K8">
        <f>SKEW(D2:D33)</f>
        <v>-0.18230307204417995</v>
      </c>
    </row>
    <row r="9" spans="1:11" x14ac:dyDescent="0.35">
      <c r="A9">
        <v>8</v>
      </c>
      <c r="B9" t="s">
        <v>45</v>
      </c>
      <c r="C9">
        <v>3</v>
      </c>
      <c r="D9">
        <f t="shared" si="0"/>
        <v>0.47712125471966244</v>
      </c>
      <c r="E9">
        <f t="shared" si="1"/>
        <v>1.1119869779575863E-2</v>
      </c>
      <c r="F9">
        <f t="shared" si="2"/>
        <v>-1.1725990881714227E-3</v>
      </c>
      <c r="G9">
        <f t="shared" si="3"/>
        <v>4.125</v>
      </c>
      <c r="H9">
        <f t="shared" si="4"/>
        <v>0.24242424242424243</v>
      </c>
      <c r="J9" t="s">
        <v>199</v>
      </c>
      <c r="K9">
        <v>-0.1</v>
      </c>
    </row>
    <row r="10" spans="1:11" x14ac:dyDescent="0.35">
      <c r="A10">
        <v>9</v>
      </c>
      <c r="B10" t="s">
        <v>112</v>
      </c>
      <c r="C10">
        <v>3</v>
      </c>
      <c r="D10">
        <f t="shared" si="0"/>
        <v>0.47712125471966244</v>
      </c>
      <c r="E10">
        <f t="shared" si="1"/>
        <v>1.1119869779575863E-2</v>
      </c>
      <c r="F10">
        <f t="shared" si="2"/>
        <v>-1.1725990881714227E-3</v>
      </c>
      <c r="G10">
        <f t="shared" si="3"/>
        <v>3.6666666666666665</v>
      </c>
      <c r="H10">
        <f t="shared" si="4"/>
        <v>0.27272727272727276</v>
      </c>
      <c r="J10" t="s">
        <v>200</v>
      </c>
      <c r="K10">
        <v>-0.2</v>
      </c>
    </row>
    <row r="11" spans="1:11" x14ac:dyDescent="0.35">
      <c r="A11">
        <v>10</v>
      </c>
      <c r="B11" t="s">
        <v>120</v>
      </c>
      <c r="C11">
        <v>3</v>
      </c>
      <c r="D11">
        <f t="shared" si="0"/>
        <v>0.47712125471966244</v>
      </c>
      <c r="E11">
        <f t="shared" si="1"/>
        <v>1.1119869779575863E-2</v>
      </c>
      <c r="F11">
        <f t="shared" si="2"/>
        <v>-1.1725990881714227E-3</v>
      </c>
      <c r="G11">
        <f t="shared" si="3"/>
        <v>3.3</v>
      </c>
      <c r="H11">
        <f t="shared" si="4"/>
        <v>0.30303030303030304</v>
      </c>
    </row>
    <row r="12" spans="1:11" x14ac:dyDescent="0.35">
      <c r="A12">
        <v>11</v>
      </c>
      <c r="B12" t="s">
        <v>132</v>
      </c>
      <c r="C12">
        <v>3</v>
      </c>
      <c r="D12">
        <f t="shared" si="0"/>
        <v>0.47712125471966244</v>
      </c>
      <c r="E12">
        <f t="shared" si="1"/>
        <v>1.1119869779575863E-2</v>
      </c>
      <c r="F12">
        <f t="shared" si="2"/>
        <v>-1.1725990881714227E-3</v>
      </c>
      <c r="G12">
        <f t="shared" si="3"/>
        <v>3</v>
      </c>
      <c r="H12">
        <f t="shared" si="4"/>
        <v>0.33333333333333331</v>
      </c>
    </row>
    <row r="13" spans="1:11" x14ac:dyDescent="0.35">
      <c r="A13">
        <v>12</v>
      </c>
      <c r="B13" t="s">
        <v>149</v>
      </c>
      <c r="C13">
        <v>3</v>
      </c>
      <c r="D13">
        <f t="shared" si="0"/>
        <v>0.47712125471966244</v>
      </c>
      <c r="E13">
        <f t="shared" si="1"/>
        <v>1.1119869779575863E-2</v>
      </c>
      <c r="F13">
        <f t="shared" si="2"/>
        <v>-1.1725990881714227E-3</v>
      </c>
      <c r="G13">
        <f t="shared" si="3"/>
        <v>2.75</v>
      </c>
      <c r="H13">
        <f t="shared" si="4"/>
        <v>0.36363636363636365</v>
      </c>
    </row>
    <row r="14" spans="1:11" x14ac:dyDescent="0.35">
      <c r="A14">
        <v>13</v>
      </c>
      <c r="B14" t="s">
        <v>164</v>
      </c>
      <c r="C14">
        <v>3</v>
      </c>
      <c r="D14">
        <f t="shared" si="0"/>
        <v>0.47712125471966244</v>
      </c>
      <c r="E14">
        <f t="shared" si="1"/>
        <v>1.1119869779575863E-2</v>
      </c>
      <c r="F14">
        <f t="shared" si="2"/>
        <v>-1.1725990881714227E-3</v>
      </c>
      <c r="G14">
        <f t="shared" si="3"/>
        <v>2.5384615384615383</v>
      </c>
      <c r="H14">
        <f t="shared" si="4"/>
        <v>0.39393939393939398</v>
      </c>
    </row>
    <row r="15" spans="1:11" x14ac:dyDescent="0.35">
      <c r="A15">
        <v>14</v>
      </c>
      <c r="B15" t="s">
        <v>168</v>
      </c>
      <c r="C15">
        <v>3</v>
      </c>
      <c r="D15">
        <f t="shared" si="0"/>
        <v>0.47712125471966244</v>
      </c>
      <c r="E15">
        <f t="shared" si="1"/>
        <v>1.1119869779575863E-2</v>
      </c>
      <c r="F15">
        <f t="shared" si="2"/>
        <v>-1.1725990881714227E-3</v>
      </c>
      <c r="G15">
        <f t="shared" si="3"/>
        <v>2.3571428571428572</v>
      </c>
      <c r="H15">
        <f t="shared" si="4"/>
        <v>0.42424242424242425</v>
      </c>
    </row>
    <row r="16" spans="1:11" x14ac:dyDescent="0.35">
      <c r="A16">
        <v>15</v>
      </c>
      <c r="B16" t="s">
        <v>15</v>
      </c>
      <c r="C16">
        <v>4</v>
      </c>
      <c r="D16">
        <f t="shared" si="0"/>
        <v>0.6020599913279624</v>
      </c>
      <c r="E16">
        <f t="shared" si="1"/>
        <v>3.7977993956641811E-4</v>
      </c>
      <c r="F16">
        <f t="shared" si="2"/>
        <v>7.4011299823630441E-6</v>
      </c>
      <c r="G16">
        <f t="shared" si="3"/>
        <v>2.2000000000000002</v>
      </c>
      <c r="H16">
        <f t="shared" si="4"/>
        <v>0.45454545454545453</v>
      </c>
    </row>
    <row r="17" spans="1:8" x14ac:dyDescent="0.35">
      <c r="A17">
        <v>16</v>
      </c>
      <c r="B17" t="s">
        <v>22</v>
      </c>
      <c r="C17">
        <v>4</v>
      </c>
      <c r="D17">
        <f t="shared" si="0"/>
        <v>0.6020599913279624</v>
      </c>
      <c r="E17">
        <f t="shared" si="1"/>
        <v>3.7977993956641811E-4</v>
      </c>
      <c r="F17">
        <f t="shared" si="2"/>
        <v>7.4011299823630441E-6</v>
      </c>
      <c r="G17">
        <f t="shared" si="3"/>
        <v>2.0625</v>
      </c>
      <c r="H17">
        <f t="shared" si="4"/>
        <v>0.48484848484848486</v>
      </c>
    </row>
    <row r="18" spans="1:8" x14ac:dyDescent="0.35">
      <c r="A18">
        <v>17</v>
      </c>
      <c r="B18" t="s">
        <v>34</v>
      </c>
      <c r="C18">
        <v>4</v>
      </c>
      <c r="D18">
        <f t="shared" si="0"/>
        <v>0.6020599913279624</v>
      </c>
      <c r="E18">
        <f t="shared" si="1"/>
        <v>3.7977993956641811E-4</v>
      </c>
      <c r="F18">
        <f t="shared" si="2"/>
        <v>7.4011299823630441E-6</v>
      </c>
      <c r="G18">
        <f t="shared" si="3"/>
        <v>1.9411764705882353</v>
      </c>
      <c r="H18">
        <f t="shared" si="4"/>
        <v>0.51515151515151514</v>
      </c>
    </row>
    <row r="19" spans="1:8" x14ac:dyDescent="0.35">
      <c r="A19">
        <v>18</v>
      </c>
      <c r="B19" t="s">
        <v>61</v>
      </c>
      <c r="C19">
        <v>4</v>
      </c>
      <c r="D19">
        <f t="shared" si="0"/>
        <v>0.6020599913279624</v>
      </c>
      <c r="E19">
        <f t="shared" si="1"/>
        <v>3.7977993956641811E-4</v>
      </c>
      <c r="F19">
        <f t="shared" si="2"/>
        <v>7.4011299823630441E-6</v>
      </c>
      <c r="G19">
        <f t="shared" si="3"/>
        <v>1.8333333333333333</v>
      </c>
      <c r="H19">
        <f t="shared" si="4"/>
        <v>0.54545454545454553</v>
      </c>
    </row>
    <row r="20" spans="1:8" x14ac:dyDescent="0.35">
      <c r="A20">
        <v>19</v>
      </c>
      <c r="B20" t="s">
        <v>91</v>
      </c>
      <c r="C20">
        <v>4</v>
      </c>
      <c r="D20">
        <f t="shared" si="0"/>
        <v>0.6020599913279624</v>
      </c>
      <c r="E20">
        <f t="shared" si="1"/>
        <v>3.7977993956641811E-4</v>
      </c>
      <c r="F20">
        <f t="shared" si="2"/>
        <v>7.4011299823630441E-6</v>
      </c>
      <c r="G20">
        <f t="shared" si="3"/>
        <v>1.736842105263158</v>
      </c>
      <c r="H20">
        <f t="shared" si="4"/>
        <v>0.57575757575757569</v>
      </c>
    </row>
    <row r="21" spans="1:8" x14ac:dyDescent="0.35">
      <c r="A21">
        <v>20</v>
      </c>
      <c r="B21" t="s">
        <v>100</v>
      </c>
      <c r="C21">
        <v>4</v>
      </c>
      <c r="D21">
        <f t="shared" si="0"/>
        <v>0.6020599913279624</v>
      </c>
      <c r="E21">
        <f t="shared" si="1"/>
        <v>3.7977993956641811E-4</v>
      </c>
      <c r="F21">
        <f t="shared" si="2"/>
        <v>7.4011299823630441E-6</v>
      </c>
      <c r="G21">
        <f t="shared" si="3"/>
        <v>1.65</v>
      </c>
      <c r="H21">
        <f t="shared" si="4"/>
        <v>0.60606060606060608</v>
      </c>
    </row>
    <row r="22" spans="1:8" x14ac:dyDescent="0.35">
      <c r="A22">
        <v>21</v>
      </c>
      <c r="B22" t="s">
        <v>178</v>
      </c>
      <c r="C22">
        <v>4</v>
      </c>
      <c r="D22">
        <f t="shared" si="0"/>
        <v>0.6020599913279624</v>
      </c>
      <c r="E22">
        <f t="shared" si="1"/>
        <v>3.7977993956641811E-4</v>
      </c>
      <c r="F22">
        <f t="shared" si="2"/>
        <v>7.4011299823630441E-6</v>
      </c>
      <c r="G22">
        <f t="shared" si="3"/>
        <v>1.5714285714285714</v>
      </c>
      <c r="H22">
        <f t="shared" si="4"/>
        <v>0.63636363636363635</v>
      </c>
    </row>
    <row r="23" spans="1:8" x14ac:dyDescent="0.35">
      <c r="A23">
        <v>22</v>
      </c>
      <c r="B23" t="s">
        <v>39</v>
      </c>
      <c r="C23">
        <v>5</v>
      </c>
      <c r="D23">
        <f t="shared" si="0"/>
        <v>0.69897000433601886</v>
      </c>
      <c r="E23">
        <f t="shared" si="1"/>
        <v>1.3548484265557079E-2</v>
      </c>
      <c r="F23">
        <f t="shared" si="2"/>
        <v>1.5770158814954044E-3</v>
      </c>
      <c r="G23">
        <f t="shared" si="3"/>
        <v>1.5</v>
      </c>
      <c r="H23">
        <f t="shared" si="4"/>
        <v>0.66666666666666663</v>
      </c>
    </row>
    <row r="24" spans="1:8" x14ac:dyDescent="0.35">
      <c r="A24">
        <v>23</v>
      </c>
      <c r="B24" t="s">
        <v>74</v>
      </c>
      <c r="C24">
        <v>5</v>
      </c>
      <c r="D24">
        <f t="shared" si="0"/>
        <v>0.69897000433601886</v>
      </c>
      <c r="E24">
        <f t="shared" si="1"/>
        <v>1.3548484265557079E-2</v>
      </c>
      <c r="F24">
        <f t="shared" si="2"/>
        <v>1.5770158814954044E-3</v>
      </c>
      <c r="G24">
        <f t="shared" si="3"/>
        <v>1.4347826086956521</v>
      </c>
      <c r="H24">
        <f t="shared" si="4"/>
        <v>0.69696969696969702</v>
      </c>
    </row>
    <row r="25" spans="1:8" x14ac:dyDescent="0.35">
      <c r="A25">
        <v>24</v>
      </c>
      <c r="B25" t="s">
        <v>80</v>
      </c>
      <c r="C25">
        <v>5</v>
      </c>
      <c r="D25">
        <f t="shared" si="0"/>
        <v>0.69897000433601886</v>
      </c>
      <c r="E25">
        <f t="shared" si="1"/>
        <v>1.3548484265557079E-2</v>
      </c>
      <c r="F25">
        <f t="shared" si="2"/>
        <v>1.5770158814954044E-3</v>
      </c>
      <c r="G25">
        <f t="shared" si="3"/>
        <v>1.375</v>
      </c>
      <c r="H25">
        <f t="shared" si="4"/>
        <v>0.72727272727272729</v>
      </c>
    </row>
    <row r="26" spans="1:8" x14ac:dyDescent="0.35">
      <c r="A26">
        <v>25</v>
      </c>
      <c r="B26" t="s">
        <v>106</v>
      </c>
      <c r="C26">
        <v>5</v>
      </c>
      <c r="D26">
        <f t="shared" si="0"/>
        <v>0.69897000433601886</v>
      </c>
      <c r="E26">
        <f t="shared" si="1"/>
        <v>1.3548484265557079E-2</v>
      </c>
      <c r="F26">
        <f t="shared" si="2"/>
        <v>1.5770158814954044E-3</v>
      </c>
      <c r="G26">
        <f t="shared" si="3"/>
        <v>1.32</v>
      </c>
      <c r="H26">
        <f t="shared" si="4"/>
        <v>0.75757575757575757</v>
      </c>
    </row>
    <row r="27" spans="1:8" x14ac:dyDescent="0.35">
      <c r="A27">
        <v>26</v>
      </c>
      <c r="B27" t="s">
        <v>116</v>
      </c>
      <c r="C27">
        <v>5</v>
      </c>
      <c r="D27">
        <f t="shared" si="0"/>
        <v>0.69897000433601886</v>
      </c>
      <c r="E27">
        <f t="shared" si="1"/>
        <v>1.3548484265557079E-2</v>
      </c>
      <c r="F27">
        <f t="shared" si="2"/>
        <v>1.5770158814954044E-3</v>
      </c>
      <c r="G27">
        <f t="shared" si="3"/>
        <v>1.2692307692307692</v>
      </c>
      <c r="H27">
        <f t="shared" si="4"/>
        <v>0.78787878787878796</v>
      </c>
    </row>
    <row r="28" spans="1:8" x14ac:dyDescent="0.35">
      <c r="A28">
        <v>27</v>
      </c>
      <c r="B28" t="s">
        <v>125</v>
      </c>
      <c r="C28">
        <v>6</v>
      </c>
      <c r="D28">
        <f t="shared" si="0"/>
        <v>0.77815125038364363</v>
      </c>
      <c r="E28">
        <f t="shared" si="1"/>
        <v>3.825122444930612E-2</v>
      </c>
      <c r="F28">
        <f t="shared" si="2"/>
        <v>7.4811439723235229E-3</v>
      </c>
      <c r="G28">
        <f t="shared" si="3"/>
        <v>1.2222222222222223</v>
      </c>
      <c r="H28">
        <f t="shared" si="4"/>
        <v>0.81818181818181812</v>
      </c>
    </row>
    <row r="29" spans="1:8" x14ac:dyDescent="0.35">
      <c r="A29">
        <v>28</v>
      </c>
      <c r="B29" t="s">
        <v>153</v>
      </c>
      <c r="C29">
        <v>7</v>
      </c>
      <c r="D29">
        <f t="shared" si="0"/>
        <v>0.84509804001425681</v>
      </c>
      <c r="E29">
        <f t="shared" si="1"/>
        <v>6.8919896542511891E-2</v>
      </c>
      <c r="F29">
        <f t="shared" si="2"/>
        <v>1.8093264217145452E-2</v>
      </c>
      <c r="G29">
        <f t="shared" si="3"/>
        <v>1.1785714285714286</v>
      </c>
      <c r="H29">
        <f t="shared" si="4"/>
        <v>0.84848484848484851</v>
      </c>
    </row>
    <row r="30" spans="1:8" x14ac:dyDescent="0.35">
      <c r="A30">
        <v>29</v>
      </c>
      <c r="B30" t="s">
        <v>138</v>
      </c>
      <c r="C30">
        <v>8</v>
      </c>
      <c r="D30">
        <f t="shared" si="0"/>
        <v>0.90308998699194354</v>
      </c>
      <c r="E30">
        <f t="shared" si="1"/>
        <v>0.1027317492882163</v>
      </c>
      <c r="F30">
        <f t="shared" si="2"/>
        <v>3.2927368562526635E-2</v>
      </c>
      <c r="G30">
        <f t="shared" si="3"/>
        <v>1.1379310344827587</v>
      </c>
      <c r="H30">
        <f t="shared" si="4"/>
        <v>0.87878787878787878</v>
      </c>
    </row>
    <row r="31" spans="1:8" x14ac:dyDescent="0.35">
      <c r="A31">
        <v>30</v>
      </c>
      <c r="B31" t="s">
        <v>67</v>
      </c>
      <c r="C31">
        <v>9</v>
      </c>
      <c r="D31">
        <f t="shared" si="0"/>
        <v>0.95424250943932487</v>
      </c>
      <c r="E31">
        <f t="shared" si="1"/>
        <v>0.1381389319906759</v>
      </c>
      <c r="F31">
        <f t="shared" si="2"/>
        <v>5.1342160611349032E-2</v>
      </c>
      <c r="G31">
        <f t="shared" si="3"/>
        <v>1.1000000000000001</v>
      </c>
      <c r="H31">
        <f t="shared" si="4"/>
        <v>0.90909090909090906</v>
      </c>
    </row>
    <row r="32" spans="1:8" x14ac:dyDescent="0.35">
      <c r="A32">
        <v>31</v>
      </c>
      <c r="B32" t="s">
        <v>144</v>
      </c>
      <c r="C32">
        <v>9</v>
      </c>
      <c r="D32">
        <f t="shared" si="0"/>
        <v>0.95424250943932487</v>
      </c>
      <c r="E32">
        <f t="shared" si="1"/>
        <v>0.1381389319906759</v>
      </c>
      <c r="F32">
        <f t="shared" si="2"/>
        <v>5.1342160611349032E-2</v>
      </c>
      <c r="G32">
        <f t="shared" si="3"/>
        <v>1.064516129032258</v>
      </c>
      <c r="H32">
        <f t="shared" si="4"/>
        <v>0.93939393939393945</v>
      </c>
    </row>
    <row r="33" spans="1:8" x14ac:dyDescent="0.35">
      <c r="A33">
        <v>32</v>
      </c>
      <c r="B33" t="s">
        <v>55</v>
      </c>
      <c r="C33">
        <v>10</v>
      </c>
      <c r="D33">
        <f t="shared" si="0"/>
        <v>1</v>
      </c>
      <c r="E33">
        <f t="shared" si="1"/>
        <v>0.17424609520543013</v>
      </c>
      <c r="F33">
        <f t="shared" si="2"/>
        <v>7.2735190685326495E-2</v>
      </c>
      <c r="G33">
        <f t="shared" si="3"/>
        <v>1.03125</v>
      </c>
      <c r="H33">
        <f t="shared" si="4"/>
        <v>0.96969696969696972</v>
      </c>
    </row>
    <row r="36" spans="1:8" x14ac:dyDescent="0.35">
      <c r="B36" t="s">
        <v>201</v>
      </c>
      <c r="C36" t="s">
        <v>202</v>
      </c>
      <c r="D36" t="s">
        <v>203</v>
      </c>
      <c r="E36" t="s">
        <v>204</v>
      </c>
      <c r="F36" t="s">
        <v>205</v>
      </c>
      <c r="G36" t="s">
        <v>206</v>
      </c>
      <c r="H36" s="1" t="s">
        <v>207</v>
      </c>
    </row>
    <row r="37" spans="1:8" x14ac:dyDescent="0.35">
      <c r="B37">
        <v>2</v>
      </c>
      <c r="C37">
        <v>1.7000000000000001E-2</v>
      </c>
      <c r="D37">
        <v>3.3000000000000002E-2</v>
      </c>
      <c r="E37">
        <f>(C37-D37)/($K$9-$K$10)</f>
        <v>-0.16</v>
      </c>
      <c r="F37" s="2">
        <f>C37+(E37*($K$8-$K$9))</f>
        <v>3.016849152706879E-2</v>
      </c>
      <c r="G37" s="2">
        <f t="shared" ref="G37:G43" si="5">$K$3+(F37*$K$7)</f>
        <v>0.58918021262491849</v>
      </c>
      <c r="H37" s="3">
        <f t="shared" ref="H37:H43" si="6">10^G37</f>
        <v>3.8831146431034895</v>
      </c>
    </row>
    <row r="38" spans="1:8" x14ac:dyDescent="0.35">
      <c r="B38">
        <v>5</v>
      </c>
      <c r="C38">
        <v>0.84599999999999997</v>
      </c>
      <c r="D38">
        <v>0.85</v>
      </c>
      <c r="E38">
        <f t="shared" ref="E38:E43" si="7">(C38-D38)/($K$9-$K$10)</f>
        <v>-4.0000000000000036E-2</v>
      </c>
      <c r="F38" s="2">
        <f t="shared" ref="F38:F43" si="8">C38+(E38*($K$8-$K$9))</f>
        <v>0.84929212288176714</v>
      </c>
      <c r="G38" s="2">
        <f t="shared" si="5"/>
        <v>0.76860263724402522</v>
      </c>
      <c r="H38" s="3">
        <f t="shared" si="6"/>
        <v>5.869520681909723</v>
      </c>
    </row>
    <row r="39" spans="1:8" x14ac:dyDescent="0.35">
      <c r="B39">
        <v>10</v>
      </c>
      <c r="C39">
        <v>1.27</v>
      </c>
      <c r="D39">
        <v>1.258</v>
      </c>
      <c r="E39">
        <f t="shared" si="7"/>
        <v>0.12000000000000011</v>
      </c>
      <c r="F39" s="2">
        <f t="shared" si="8"/>
        <v>1.2601236313546984</v>
      </c>
      <c r="G39" s="2">
        <f t="shared" si="5"/>
        <v>0.85859196551945294</v>
      </c>
      <c r="H39" s="3">
        <f t="shared" si="6"/>
        <v>7.2209105561969089</v>
      </c>
    </row>
    <row r="40" spans="1:8" x14ac:dyDescent="0.35">
      <c r="B40">
        <v>25</v>
      </c>
      <c r="C40">
        <v>1.716</v>
      </c>
      <c r="D40">
        <v>1.68</v>
      </c>
      <c r="E40">
        <f t="shared" si="7"/>
        <v>0.36000000000000032</v>
      </c>
      <c r="F40" s="2">
        <f t="shared" si="8"/>
        <v>1.6863708940640951</v>
      </c>
      <c r="G40" s="2">
        <f t="shared" si="5"/>
        <v>0.95195799042108409</v>
      </c>
      <c r="H40" s="3">
        <f t="shared" si="6"/>
        <v>8.9527816054033238</v>
      </c>
    </row>
    <row r="41" spans="1:8" x14ac:dyDescent="0.35">
      <c r="B41">
        <v>50</v>
      </c>
      <c r="C41">
        <v>2</v>
      </c>
      <c r="D41">
        <v>1.9450000000000001</v>
      </c>
      <c r="E41">
        <f t="shared" si="7"/>
        <v>0.54999999999999938</v>
      </c>
      <c r="F41" s="2">
        <f t="shared" si="8"/>
        <v>1.9547333103757012</v>
      </c>
      <c r="G41" s="2">
        <f t="shared" si="5"/>
        <v>1.0107406131756465</v>
      </c>
      <c r="H41" s="3">
        <f t="shared" si="6"/>
        <v>10.250395280395837</v>
      </c>
    </row>
    <row r="42" spans="1:8" x14ac:dyDescent="0.35">
      <c r="B42">
        <v>100</v>
      </c>
      <c r="C42">
        <v>2.2519999999999998</v>
      </c>
      <c r="D42">
        <v>2.1779999999999999</v>
      </c>
      <c r="E42">
        <f t="shared" si="7"/>
        <v>0.73999999999999844</v>
      </c>
      <c r="F42" s="2">
        <f t="shared" si="8"/>
        <v>2.1910957266873066</v>
      </c>
      <c r="G42" s="2">
        <f t="shared" si="5"/>
        <v>1.0625138940335332</v>
      </c>
      <c r="H42" s="3">
        <f t="shared" si="6"/>
        <v>11.548189292902784</v>
      </c>
    </row>
    <row r="43" spans="1:8" x14ac:dyDescent="0.35">
      <c r="B43">
        <v>200</v>
      </c>
      <c r="C43">
        <v>2.4820000000000002</v>
      </c>
      <c r="D43">
        <v>2.3879999999999999</v>
      </c>
      <c r="E43">
        <f t="shared" si="7"/>
        <v>0.94000000000000306</v>
      </c>
      <c r="F43" s="2">
        <f t="shared" si="8"/>
        <v>2.4046351122784708</v>
      </c>
      <c r="G43" s="2">
        <f t="shared" si="5"/>
        <v>1.1092879740964858</v>
      </c>
      <c r="H43" s="3">
        <f t="shared" si="6"/>
        <v>12.861391966916852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53E9-704A-4506-BA63-ECB2AC92CD99}">
  <dimension ref="A1:K43"/>
  <sheetViews>
    <sheetView tabSelected="1" topLeftCell="A28" workbookViewId="0">
      <selection activeCell="D37" sqref="D37:D43"/>
    </sheetView>
  </sheetViews>
  <sheetFormatPr defaultRowHeight="14.5" x14ac:dyDescent="0.35"/>
  <sheetData>
    <row r="1" spans="1:11" x14ac:dyDescent="0.35">
      <c r="A1" t="s">
        <v>183</v>
      </c>
      <c r="B1" t="s">
        <v>184</v>
      </c>
      <c r="C1" t="s">
        <v>185</v>
      </c>
      <c r="D1" t="s">
        <v>186</v>
      </c>
      <c r="E1" t="s">
        <v>187</v>
      </c>
      <c r="F1" t="s">
        <v>188</v>
      </c>
      <c r="G1" t="s">
        <v>189</v>
      </c>
      <c r="H1" t="s">
        <v>190</v>
      </c>
      <c r="J1" t="s">
        <v>191</v>
      </c>
      <c r="K1">
        <f>COUNT(C2:C33)</f>
        <v>32</v>
      </c>
    </row>
    <row r="2" spans="1:11" x14ac:dyDescent="0.35">
      <c r="A2">
        <v>1</v>
      </c>
      <c r="B2" t="s">
        <v>51</v>
      </c>
      <c r="C2">
        <v>1.18</v>
      </c>
      <c r="D2">
        <f t="shared" ref="D2:D33" si="0">LOG(C2)</f>
        <v>7.1882007306125359E-2</v>
      </c>
      <c r="E2">
        <f t="shared" ref="E2:E33" si="1">(D2-$K$3)^2</f>
        <v>0.3144477411282085</v>
      </c>
      <c r="F2">
        <f t="shared" ref="F2:F33" si="2">(D2-$K$3)^3</f>
        <v>-0.1763285835799891</v>
      </c>
      <c r="G2">
        <f t="shared" ref="G2:G33" si="3">($K$1+1)/A2</f>
        <v>33</v>
      </c>
      <c r="H2">
        <f t="shared" ref="H2:H33" si="4">1/G2</f>
        <v>3.0303030303030304E-2</v>
      </c>
      <c r="J2" t="s">
        <v>192</v>
      </c>
      <c r="K2">
        <f>AVERAGE(C2:C33)</f>
        <v>4.9203125000000005</v>
      </c>
    </row>
    <row r="3" spans="1:11" x14ac:dyDescent="0.35">
      <c r="A3">
        <v>2</v>
      </c>
      <c r="B3" t="s">
        <v>159</v>
      </c>
      <c r="C3">
        <v>2.16</v>
      </c>
      <c r="D3">
        <f t="shared" si="0"/>
        <v>0.3344537511509309</v>
      </c>
      <c r="E3">
        <f t="shared" si="1"/>
        <v>8.8914089691365258E-2</v>
      </c>
      <c r="F3">
        <f t="shared" si="2"/>
        <v>-2.6512817340241423E-2</v>
      </c>
      <c r="G3">
        <f t="shared" si="3"/>
        <v>16.5</v>
      </c>
      <c r="H3">
        <f t="shared" si="4"/>
        <v>6.0606060606060608E-2</v>
      </c>
      <c r="J3" t="s">
        <v>193</v>
      </c>
      <c r="K3">
        <f>AVERAGE(D2:D33)</f>
        <v>0.63263840818640826</v>
      </c>
    </row>
    <row r="4" spans="1:11" x14ac:dyDescent="0.35">
      <c r="A4">
        <v>3</v>
      </c>
      <c r="B4" t="s">
        <v>174</v>
      </c>
      <c r="C4">
        <v>2.19</v>
      </c>
      <c r="D4">
        <f t="shared" si="0"/>
        <v>0.34044411484011833</v>
      </c>
      <c r="E4">
        <f t="shared" si="1"/>
        <v>8.5377505064137729E-2</v>
      </c>
      <c r="F4">
        <f t="shared" si="2"/>
        <v>-2.4946819759885015E-2</v>
      </c>
      <c r="G4">
        <f t="shared" si="3"/>
        <v>11</v>
      </c>
      <c r="H4">
        <f t="shared" si="4"/>
        <v>9.0909090909090912E-2</v>
      </c>
      <c r="J4" t="s">
        <v>194</v>
      </c>
      <c r="K4">
        <f>SUM(E2:E33)</f>
        <v>1.6132333818927371</v>
      </c>
    </row>
    <row r="5" spans="1:11" x14ac:dyDescent="0.35">
      <c r="A5">
        <v>4</v>
      </c>
      <c r="B5" t="s">
        <v>112</v>
      </c>
      <c r="C5">
        <v>2.5</v>
      </c>
      <c r="D5">
        <f t="shared" si="0"/>
        <v>0.3979400086720376</v>
      </c>
      <c r="E5">
        <f t="shared" si="1"/>
        <v>5.5083338734607142E-2</v>
      </c>
      <c r="F5">
        <f t="shared" si="2"/>
        <v>-1.2927971440920236E-2</v>
      </c>
      <c r="G5">
        <f t="shared" si="3"/>
        <v>8.25</v>
      </c>
      <c r="H5">
        <f t="shared" si="4"/>
        <v>0.12121212121212122</v>
      </c>
      <c r="J5" t="s">
        <v>195</v>
      </c>
      <c r="K5">
        <f>SUM(F2:F33)</f>
        <v>4.8323085237873944E-2</v>
      </c>
    </row>
    <row r="6" spans="1:11" x14ac:dyDescent="0.35">
      <c r="A6">
        <v>5</v>
      </c>
      <c r="B6" t="s">
        <v>80</v>
      </c>
      <c r="C6">
        <v>2.59</v>
      </c>
      <c r="D6">
        <f t="shared" si="0"/>
        <v>0.4132997640812518</v>
      </c>
      <c r="E6">
        <f t="shared" si="1"/>
        <v>4.8109440797888488E-2</v>
      </c>
      <c r="F6">
        <f t="shared" si="2"/>
        <v>-1.0552259513266158E-2</v>
      </c>
      <c r="G6">
        <f t="shared" si="3"/>
        <v>6.6</v>
      </c>
      <c r="H6">
        <f t="shared" si="4"/>
        <v>0.15151515151515152</v>
      </c>
      <c r="J6" t="s">
        <v>196</v>
      </c>
      <c r="K6">
        <f>VAR(D2:D33)</f>
        <v>5.2039786512668822E-2</v>
      </c>
    </row>
    <row r="7" spans="1:11" x14ac:dyDescent="0.35">
      <c r="A7">
        <v>6</v>
      </c>
      <c r="B7" t="s">
        <v>85</v>
      </c>
      <c r="C7">
        <v>2.78</v>
      </c>
      <c r="D7">
        <f t="shared" si="0"/>
        <v>0.44404479591807622</v>
      </c>
      <c r="E7">
        <f t="shared" si="1"/>
        <v>3.5567550588417964E-2</v>
      </c>
      <c r="F7">
        <f t="shared" si="2"/>
        <v>-6.7078128450063831E-3</v>
      </c>
      <c r="G7">
        <f t="shared" si="3"/>
        <v>5.5</v>
      </c>
      <c r="H7">
        <f t="shared" si="4"/>
        <v>0.18181818181818182</v>
      </c>
      <c r="J7" t="s">
        <v>197</v>
      </c>
      <c r="K7">
        <f>STDEV(D2:D33)</f>
        <v>0.22812230603925784</v>
      </c>
    </row>
    <row r="8" spans="1:11" x14ac:dyDescent="0.35">
      <c r="A8">
        <v>7</v>
      </c>
      <c r="B8" t="s">
        <v>120</v>
      </c>
      <c r="C8">
        <v>2.92</v>
      </c>
      <c r="D8">
        <f t="shared" si="0"/>
        <v>0.46538285144841829</v>
      </c>
      <c r="E8">
        <f t="shared" si="1"/>
        <v>2.7974421259734983E-2</v>
      </c>
      <c r="F8">
        <f t="shared" si="2"/>
        <v>-4.6788774022200373E-3</v>
      </c>
      <c r="G8">
        <f t="shared" si="3"/>
        <v>4.7142857142857144</v>
      </c>
      <c r="H8">
        <f t="shared" si="4"/>
        <v>0.21212121212121213</v>
      </c>
      <c r="J8" t="s">
        <v>198</v>
      </c>
      <c r="K8">
        <f>SKEW(D2:D33)</f>
        <v>0.14006138768061177</v>
      </c>
    </row>
    <row r="9" spans="1:11" x14ac:dyDescent="0.35">
      <c r="A9">
        <v>8</v>
      </c>
      <c r="B9" t="s">
        <v>149</v>
      </c>
      <c r="C9">
        <v>2.96</v>
      </c>
      <c r="D9">
        <f t="shared" si="0"/>
        <v>0.47129171105893858</v>
      </c>
      <c r="E9">
        <f t="shared" si="1"/>
        <v>2.6032756673943433E-2</v>
      </c>
      <c r="F9">
        <f t="shared" si="2"/>
        <v>-4.2002993064638658E-3</v>
      </c>
      <c r="G9">
        <f t="shared" si="3"/>
        <v>4.125</v>
      </c>
      <c r="H9">
        <f t="shared" si="4"/>
        <v>0.24242424242424243</v>
      </c>
      <c r="J9" t="s">
        <v>199</v>
      </c>
      <c r="K9">
        <v>0.1</v>
      </c>
    </row>
    <row r="10" spans="1:11" x14ac:dyDescent="0.35">
      <c r="A10">
        <v>9</v>
      </c>
      <c r="B10" t="s">
        <v>95</v>
      </c>
      <c r="C10">
        <v>2.99</v>
      </c>
      <c r="D10">
        <f t="shared" si="0"/>
        <v>0.47567118832442967</v>
      </c>
      <c r="E10">
        <f t="shared" si="1"/>
        <v>2.4638708111198726E-2</v>
      </c>
      <c r="F10">
        <f t="shared" si="2"/>
        <v>-3.8674695132056456E-3</v>
      </c>
      <c r="G10">
        <f t="shared" si="3"/>
        <v>3.6666666666666665</v>
      </c>
      <c r="H10">
        <f t="shared" si="4"/>
        <v>0.27272727272727276</v>
      </c>
      <c r="J10" t="s">
        <v>200</v>
      </c>
      <c r="K10">
        <v>0.2</v>
      </c>
    </row>
    <row r="11" spans="1:11" x14ac:dyDescent="0.35">
      <c r="A11">
        <v>10</v>
      </c>
      <c r="B11" t="s">
        <v>61</v>
      </c>
      <c r="C11">
        <v>3.3</v>
      </c>
      <c r="D11">
        <f t="shared" si="0"/>
        <v>0.51851393987788741</v>
      </c>
      <c r="E11">
        <f t="shared" si="1"/>
        <v>1.302439426670258E-2</v>
      </c>
      <c r="F11">
        <f t="shared" si="2"/>
        <v>-1.4864020707279794E-3</v>
      </c>
      <c r="G11">
        <f t="shared" si="3"/>
        <v>3.3</v>
      </c>
      <c r="H11">
        <f t="shared" si="4"/>
        <v>0.30303030303030304</v>
      </c>
    </row>
    <row r="12" spans="1:11" x14ac:dyDescent="0.35">
      <c r="A12">
        <v>11</v>
      </c>
      <c r="B12" t="s">
        <v>45</v>
      </c>
      <c r="C12">
        <v>3.39</v>
      </c>
      <c r="D12">
        <f t="shared" si="0"/>
        <v>0.53019969820308221</v>
      </c>
      <c r="E12">
        <f t="shared" si="1"/>
        <v>1.0493689303047983E-2</v>
      </c>
      <c r="F12">
        <f t="shared" si="2"/>
        <v>-1.0749599951700632E-3</v>
      </c>
      <c r="G12">
        <f t="shared" si="3"/>
        <v>3</v>
      </c>
      <c r="H12">
        <f t="shared" si="4"/>
        <v>0.33333333333333331</v>
      </c>
    </row>
    <row r="13" spans="1:11" x14ac:dyDescent="0.35">
      <c r="A13">
        <v>12</v>
      </c>
      <c r="B13" t="s">
        <v>164</v>
      </c>
      <c r="C13">
        <v>3.45</v>
      </c>
      <c r="D13">
        <f t="shared" si="0"/>
        <v>0.53781909507327419</v>
      </c>
      <c r="E13">
        <f t="shared" si="1"/>
        <v>8.9907021392465602E-3</v>
      </c>
      <c r="F13">
        <f t="shared" si="2"/>
        <v>-8.5249220124814396E-4</v>
      </c>
      <c r="G13">
        <f t="shared" si="3"/>
        <v>2.75</v>
      </c>
      <c r="H13">
        <f t="shared" si="4"/>
        <v>0.36363636363636365</v>
      </c>
    </row>
    <row r="14" spans="1:11" x14ac:dyDescent="0.35">
      <c r="A14">
        <v>13</v>
      </c>
      <c r="B14" t="s">
        <v>28</v>
      </c>
      <c r="C14">
        <v>3.46</v>
      </c>
      <c r="D14">
        <f t="shared" si="0"/>
        <v>0.53907609879277663</v>
      </c>
      <c r="E14">
        <f t="shared" si="1"/>
        <v>8.7539057390696503E-3</v>
      </c>
      <c r="F14">
        <f t="shared" si="2"/>
        <v>-8.190356371615223E-4</v>
      </c>
      <c r="G14">
        <f t="shared" si="3"/>
        <v>2.5384615384615383</v>
      </c>
      <c r="H14">
        <f t="shared" si="4"/>
        <v>0.39393939393939398</v>
      </c>
    </row>
    <row r="15" spans="1:11" x14ac:dyDescent="0.35">
      <c r="A15">
        <v>14</v>
      </c>
      <c r="B15" t="s">
        <v>132</v>
      </c>
      <c r="C15">
        <v>3.82</v>
      </c>
      <c r="D15">
        <f t="shared" si="0"/>
        <v>0.58206336291170868</v>
      </c>
      <c r="E15">
        <f t="shared" si="1"/>
        <v>2.5578352045379123E-3</v>
      </c>
      <c r="F15">
        <f t="shared" si="2"/>
        <v>-1.2936263127472539E-4</v>
      </c>
      <c r="G15">
        <f t="shared" si="3"/>
        <v>2.3571428571428572</v>
      </c>
      <c r="H15">
        <f t="shared" si="4"/>
        <v>0.42424242424242425</v>
      </c>
    </row>
    <row r="16" spans="1:11" x14ac:dyDescent="0.35">
      <c r="A16">
        <v>15</v>
      </c>
      <c r="B16" t="s">
        <v>106</v>
      </c>
      <c r="C16">
        <v>3.83</v>
      </c>
      <c r="D16">
        <f t="shared" si="0"/>
        <v>0.58319877396862274</v>
      </c>
      <c r="E16">
        <f t="shared" si="1"/>
        <v>2.444277431588429E-3</v>
      </c>
      <c r="F16">
        <f t="shared" si="2"/>
        <v>-1.2084418214452021E-4</v>
      </c>
      <c r="G16">
        <f t="shared" si="3"/>
        <v>2.2000000000000002</v>
      </c>
      <c r="H16">
        <f t="shared" si="4"/>
        <v>0.45454545454545453</v>
      </c>
    </row>
    <row r="17" spans="1:8" x14ac:dyDescent="0.35">
      <c r="A17">
        <v>16</v>
      </c>
      <c r="B17" t="s">
        <v>74</v>
      </c>
      <c r="C17">
        <v>4.04</v>
      </c>
      <c r="D17">
        <f t="shared" si="0"/>
        <v>0.60638136511060492</v>
      </c>
      <c r="E17">
        <f t="shared" si="1"/>
        <v>6.8943231108459235E-4</v>
      </c>
      <c r="F17">
        <f t="shared" si="2"/>
        <v>-1.8102453889998791E-5</v>
      </c>
      <c r="G17">
        <f t="shared" si="3"/>
        <v>2.0625</v>
      </c>
      <c r="H17">
        <f t="shared" si="4"/>
        <v>0.48484848484848486</v>
      </c>
    </row>
    <row r="18" spans="1:8" x14ac:dyDescent="0.35">
      <c r="A18">
        <v>17</v>
      </c>
      <c r="B18" t="s">
        <v>15</v>
      </c>
      <c r="C18">
        <v>4.25</v>
      </c>
      <c r="D18">
        <f t="shared" si="0"/>
        <v>0.62838893005031149</v>
      </c>
      <c r="E18">
        <f t="shared" si="1"/>
        <v>1.805806442916451E-5</v>
      </c>
      <c r="F18">
        <f t="shared" si="2"/>
        <v>-7.6737349971961456E-8</v>
      </c>
      <c r="G18">
        <f t="shared" si="3"/>
        <v>1.9411764705882353</v>
      </c>
      <c r="H18">
        <f t="shared" si="4"/>
        <v>0.51515151515151514</v>
      </c>
    </row>
    <row r="19" spans="1:8" x14ac:dyDescent="0.35">
      <c r="A19">
        <v>18</v>
      </c>
      <c r="B19" t="s">
        <v>116</v>
      </c>
      <c r="C19">
        <v>4.33</v>
      </c>
      <c r="D19">
        <f t="shared" si="0"/>
        <v>0.63648789635336545</v>
      </c>
      <c r="E19">
        <f t="shared" si="1"/>
        <v>1.4818559147543368E-5</v>
      </c>
      <c r="F19">
        <f t="shared" si="2"/>
        <v>5.7043868089823307E-8</v>
      </c>
      <c r="G19">
        <f t="shared" si="3"/>
        <v>1.8333333333333333</v>
      </c>
      <c r="H19">
        <f t="shared" si="4"/>
        <v>0.54545454545454553</v>
      </c>
    </row>
    <row r="20" spans="1:8" x14ac:dyDescent="0.35">
      <c r="A20">
        <v>19</v>
      </c>
      <c r="B20" t="s">
        <v>91</v>
      </c>
      <c r="C20">
        <v>4.6100000000000003</v>
      </c>
      <c r="D20">
        <f t="shared" si="0"/>
        <v>0.6637009253896482</v>
      </c>
      <c r="E20">
        <f t="shared" si="1"/>
        <v>9.6487997500157706E-4</v>
      </c>
      <c r="F20">
        <f t="shared" si="2"/>
        <v>2.9971600822548209E-5</v>
      </c>
      <c r="G20">
        <f t="shared" si="3"/>
        <v>1.736842105263158</v>
      </c>
      <c r="H20">
        <f t="shared" si="4"/>
        <v>0.57575757575757569</v>
      </c>
    </row>
    <row r="21" spans="1:8" x14ac:dyDescent="0.35">
      <c r="A21">
        <v>20</v>
      </c>
      <c r="B21" t="s">
        <v>34</v>
      </c>
      <c r="C21">
        <v>4.84</v>
      </c>
      <c r="D21">
        <f t="shared" si="0"/>
        <v>0.68484536164441245</v>
      </c>
      <c r="E21">
        <f t="shared" si="1"/>
        <v>2.7255659893662158E-3</v>
      </c>
      <c r="F21">
        <f t="shared" si="2"/>
        <v>1.4229349675356118E-4</v>
      </c>
      <c r="G21">
        <f t="shared" si="3"/>
        <v>1.65</v>
      </c>
      <c r="H21">
        <f t="shared" si="4"/>
        <v>0.60606060606060608</v>
      </c>
    </row>
    <row r="22" spans="1:8" x14ac:dyDescent="0.35">
      <c r="A22">
        <v>21</v>
      </c>
      <c r="B22" t="s">
        <v>100</v>
      </c>
      <c r="C22">
        <v>5.04</v>
      </c>
      <c r="D22">
        <f t="shared" si="0"/>
        <v>0.70243053644552533</v>
      </c>
      <c r="E22">
        <f t="shared" si="1"/>
        <v>4.8709411669370477E-3</v>
      </c>
      <c r="F22">
        <f t="shared" si="2"/>
        <v>3.3995335066548378E-4</v>
      </c>
      <c r="G22">
        <f t="shared" si="3"/>
        <v>1.5714285714285714</v>
      </c>
      <c r="H22">
        <f t="shared" si="4"/>
        <v>0.63636363636363635</v>
      </c>
    </row>
    <row r="23" spans="1:8" x14ac:dyDescent="0.35">
      <c r="A23">
        <v>22</v>
      </c>
      <c r="B23" t="s">
        <v>8</v>
      </c>
      <c r="C23">
        <v>5.31</v>
      </c>
      <c r="D23">
        <f t="shared" si="0"/>
        <v>0.72509452108146899</v>
      </c>
      <c r="E23">
        <f t="shared" si="1"/>
        <v>8.548132811664215E-3</v>
      </c>
      <c r="F23">
        <f t="shared" si="2"/>
        <v>7.9032713227719957E-4</v>
      </c>
      <c r="G23">
        <f t="shared" si="3"/>
        <v>1.5</v>
      </c>
      <c r="H23">
        <f t="shared" si="4"/>
        <v>0.66666666666666663</v>
      </c>
    </row>
    <row r="24" spans="1:8" x14ac:dyDescent="0.35">
      <c r="A24">
        <v>23</v>
      </c>
      <c r="B24" t="s">
        <v>178</v>
      </c>
      <c r="C24">
        <v>5.34</v>
      </c>
      <c r="D24">
        <f t="shared" si="0"/>
        <v>0.72754125702855643</v>
      </c>
      <c r="E24">
        <f t="shared" si="1"/>
        <v>9.0065507183556236E-3</v>
      </c>
      <c r="F24">
        <f t="shared" si="2"/>
        <v>8.5474732141324475E-4</v>
      </c>
      <c r="G24">
        <f t="shared" si="3"/>
        <v>1.4347826086956521</v>
      </c>
      <c r="H24">
        <f t="shared" si="4"/>
        <v>0.69696969696969702</v>
      </c>
    </row>
    <row r="25" spans="1:8" x14ac:dyDescent="0.35">
      <c r="A25">
        <v>24</v>
      </c>
      <c r="B25" t="s">
        <v>153</v>
      </c>
      <c r="C25">
        <v>5.41</v>
      </c>
      <c r="D25">
        <f t="shared" si="0"/>
        <v>0.73319726510656946</v>
      </c>
      <c r="E25">
        <f t="shared" si="1"/>
        <v>1.0112083705089451E-2</v>
      </c>
      <c r="F25">
        <f t="shared" si="2"/>
        <v>1.0168595784647836E-3</v>
      </c>
      <c r="G25">
        <f t="shared" si="3"/>
        <v>1.375</v>
      </c>
      <c r="H25">
        <f t="shared" si="4"/>
        <v>0.72727272727272729</v>
      </c>
    </row>
    <row r="26" spans="1:8" x14ac:dyDescent="0.35">
      <c r="A26">
        <v>25</v>
      </c>
      <c r="B26" t="s">
        <v>22</v>
      </c>
      <c r="C26">
        <v>5.7</v>
      </c>
      <c r="D26">
        <f t="shared" si="0"/>
        <v>0.75587485567249146</v>
      </c>
      <c r="E26">
        <f t="shared" si="1"/>
        <v>1.5187221988990142E-2</v>
      </c>
      <c r="F26">
        <f t="shared" si="2"/>
        <v>1.8716192851056716E-3</v>
      </c>
      <c r="G26">
        <f t="shared" si="3"/>
        <v>1.32</v>
      </c>
      <c r="H26">
        <f t="shared" si="4"/>
        <v>0.75757575757575757</v>
      </c>
    </row>
    <row r="27" spans="1:8" x14ac:dyDescent="0.35">
      <c r="A27">
        <v>26</v>
      </c>
      <c r="B27" t="s">
        <v>168</v>
      </c>
      <c r="C27">
        <v>6.84</v>
      </c>
      <c r="D27">
        <f t="shared" si="0"/>
        <v>0.83505610172011624</v>
      </c>
      <c r="E27">
        <f t="shared" si="1"/>
        <v>4.0972922655506124E-2</v>
      </c>
      <c r="F27">
        <f t="shared" si="2"/>
        <v>8.2936445012625586E-3</v>
      </c>
      <c r="G27">
        <f t="shared" si="3"/>
        <v>1.2692307692307692</v>
      </c>
      <c r="H27">
        <f t="shared" si="4"/>
        <v>0.78787878787878796</v>
      </c>
    </row>
    <row r="28" spans="1:8" x14ac:dyDescent="0.35">
      <c r="A28">
        <v>27</v>
      </c>
      <c r="B28" t="s">
        <v>39</v>
      </c>
      <c r="C28">
        <v>6.85</v>
      </c>
      <c r="D28">
        <f t="shared" si="0"/>
        <v>0.83569057149242554</v>
      </c>
      <c r="E28">
        <f t="shared" si="1"/>
        <v>4.1230181023253508E-2</v>
      </c>
      <c r="F28">
        <f t="shared" si="2"/>
        <v>8.371877450270326E-3</v>
      </c>
      <c r="G28">
        <f t="shared" si="3"/>
        <v>1.2222222222222223</v>
      </c>
      <c r="H28">
        <f t="shared" si="4"/>
        <v>0.81818181818181812</v>
      </c>
    </row>
    <row r="29" spans="1:8" x14ac:dyDescent="0.35">
      <c r="A29">
        <v>28</v>
      </c>
      <c r="B29" t="s">
        <v>144</v>
      </c>
      <c r="C29">
        <v>7.16</v>
      </c>
      <c r="D29">
        <f t="shared" si="0"/>
        <v>0.8549130223078556</v>
      </c>
      <c r="E29">
        <f t="shared" si="1"/>
        <v>4.9406004082838316E-2</v>
      </c>
      <c r="F29">
        <f t="shared" si="2"/>
        <v>1.0981700492795538E-2</v>
      </c>
      <c r="G29">
        <f t="shared" si="3"/>
        <v>1.1785714285714286</v>
      </c>
      <c r="H29">
        <f t="shared" si="4"/>
        <v>0.84848484848484851</v>
      </c>
    </row>
    <row r="30" spans="1:8" x14ac:dyDescent="0.35">
      <c r="A30">
        <v>29</v>
      </c>
      <c r="B30" t="s">
        <v>125</v>
      </c>
      <c r="C30">
        <v>8.3699999999999992</v>
      </c>
      <c r="D30">
        <f t="shared" si="0"/>
        <v>0.92272545799326</v>
      </c>
      <c r="E30">
        <f t="shared" si="1"/>
        <v>8.4150496465642877E-2</v>
      </c>
      <c r="F30">
        <f t="shared" si="2"/>
        <v>2.4410969259500245E-2</v>
      </c>
      <c r="G30">
        <f t="shared" si="3"/>
        <v>1.1379310344827587</v>
      </c>
      <c r="H30">
        <f t="shared" si="4"/>
        <v>0.87878787878787878</v>
      </c>
    </row>
    <row r="31" spans="1:8" x14ac:dyDescent="0.35">
      <c r="A31">
        <v>30</v>
      </c>
      <c r="B31" t="s">
        <v>55</v>
      </c>
      <c r="C31">
        <v>10.74</v>
      </c>
      <c r="D31">
        <f t="shared" si="0"/>
        <v>1.0310042813635367</v>
      </c>
      <c r="E31">
        <f t="shared" si="1"/>
        <v>0.158695368912176</v>
      </c>
      <c r="F31">
        <f t="shared" si="2"/>
        <v>6.3218819205865515E-2</v>
      </c>
      <c r="G31">
        <f t="shared" si="3"/>
        <v>1.1000000000000001</v>
      </c>
      <c r="H31">
        <f t="shared" si="4"/>
        <v>0.90909090909090906</v>
      </c>
    </row>
    <row r="32" spans="1:8" x14ac:dyDescent="0.35">
      <c r="A32">
        <v>31</v>
      </c>
      <c r="B32" t="s">
        <v>138</v>
      </c>
      <c r="C32">
        <v>11.82</v>
      </c>
      <c r="D32">
        <f t="shared" si="0"/>
        <v>1.0726174765452365</v>
      </c>
      <c r="E32">
        <f t="shared" si="1"/>
        <v>0.19358158059390249</v>
      </c>
      <c r="F32">
        <f t="shared" si="2"/>
        <v>8.5171843481134643E-2</v>
      </c>
      <c r="G32">
        <f t="shared" si="3"/>
        <v>1.064516129032258</v>
      </c>
      <c r="H32">
        <f t="shared" si="4"/>
        <v>0.93939393939393945</v>
      </c>
    </row>
    <row r="33" spans="1:8" x14ac:dyDescent="0.35">
      <c r="A33">
        <v>32</v>
      </c>
      <c r="B33" t="s">
        <v>67</v>
      </c>
      <c r="C33">
        <v>13.28</v>
      </c>
      <c r="D33">
        <f t="shared" si="0"/>
        <v>1.1231980750319988</v>
      </c>
      <c r="E33">
        <f t="shared" si="1"/>
        <v>0.24064878673565673</v>
      </c>
      <c r="F33">
        <f t="shared" si="2"/>
        <v>0.11805258864783932</v>
      </c>
      <c r="G33">
        <f t="shared" si="3"/>
        <v>1.03125</v>
      </c>
      <c r="H33">
        <f t="shared" si="4"/>
        <v>0.96969696969696972</v>
      </c>
    </row>
    <row r="36" spans="1:8" x14ac:dyDescent="0.35">
      <c r="B36" t="s">
        <v>201</v>
      </c>
      <c r="C36" t="s">
        <v>208</v>
      </c>
      <c r="D36" t="s">
        <v>209</v>
      </c>
      <c r="E36" t="s">
        <v>204</v>
      </c>
      <c r="F36" t="s">
        <v>205</v>
      </c>
      <c r="G36" t="s">
        <v>206</v>
      </c>
      <c r="H36" s="1" t="s">
        <v>207</v>
      </c>
    </row>
    <row r="37" spans="1:8" x14ac:dyDescent="0.35">
      <c r="B37">
        <v>2</v>
      </c>
      <c r="C37">
        <v>-1.7000000000000001E-2</v>
      </c>
      <c r="D37">
        <v>-3.3000000000000002E-2</v>
      </c>
      <c r="E37">
        <f>(C37-D37)/($K$9-$K$10)</f>
        <v>-0.16</v>
      </c>
      <c r="F37" s="2">
        <f>C37+(E37*($K$8-$K$9))</f>
        <v>-2.3409822028897884E-2</v>
      </c>
      <c r="G37" s="2">
        <f t="shared" ref="G37:G43" si="5">$K$3+(F37*$K$7)</f>
        <v>0.62729810560120747</v>
      </c>
      <c r="H37" s="3">
        <f t="shared" ref="H37:H43" si="6">10^G37</f>
        <v>4.2393386013172059</v>
      </c>
    </row>
    <row r="38" spans="1:8" x14ac:dyDescent="0.35">
      <c r="B38">
        <v>5</v>
      </c>
      <c r="C38">
        <v>0.83599999999999997</v>
      </c>
      <c r="D38">
        <v>0.83</v>
      </c>
      <c r="E38">
        <f t="shared" ref="E38:E43" si="7">(C38-D38)/($K$9-$K$10)</f>
        <v>-6.0000000000000053E-2</v>
      </c>
      <c r="F38" s="2">
        <f t="shared" ref="F38:F43" si="8">C38+(E38*($K$8-$K$9))</f>
        <v>0.83359631673916323</v>
      </c>
      <c r="G38" s="2">
        <f t="shared" si="5"/>
        <v>0.82280032226677779</v>
      </c>
      <c r="H38" s="3">
        <f t="shared" si="6"/>
        <v>6.6496735056130643</v>
      </c>
    </row>
    <row r="39" spans="1:8" x14ac:dyDescent="0.35">
      <c r="B39">
        <v>10</v>
      </c>
      <c r="C39">
        <v>1.292</v>
      </c>
      <c r="D39">
        <v>1.3009999999999999</v>
      </c>
      <c r="E39">
        <f t="shared" si="7"/>
        <v>8.999999999999897E-2</v>
      </c>
      <c r="F39" s="2">
        <f t="shared" si="8"/>
        <v>1.295605524891255</v>
      </c>
      <c r="G39" s="2">
        <f t="shared" si="5"/>
        <v>0.9281949282418045</v>
      </c>
      <c r="H39" s="3">
        <f t="shared" si="6"/>
        <v>8.4760776808295528</v>
      </c>
    </row>
    <row r="40" spans="1:8" x14ac:dyDescent="0.35">
      <c r="B40">
        <v>25</v>
      </c>
      <c r="C40">
        <v>1.7849999999999999</v>
      </c>
      <c r="D40">
        <v>1.8180000000000001</v>
      </c>
      <c r="E40">
        <f t="shared" si="7"/>
        <v>0.3300000000000014</v>
      </c>
      <c r="F40" s="2">
        <f t="shared" si="8"/>
        <v>1.7982202579346018</v>
      </c>
      <c r="G40" s="2">
        <f t="shared" si="5"/>
        <v>1.0428525601929586</v>
      </c>
      <c r="H40" s="3">
        <f t="shared" si="6"/>
        <v>11.037038568866489</v>
      </c>
    </row>
    <row r="41" spans="1:8" x14ac:dyDescent="0.35">
      <c r="B41">
        <v>50</v>
      </c>
      <c r="C41">
        <v>2.1070000000000002</v>
      </c>
      <c r="D41">
        <v>2.1589999999999998</v>
      </c>
      <c r="E41">
        <f t="shared" si="7"/>
        <v>0.51999999999999602</v>
      </c>
      <c r="F41" s="2">
        <f t="shared" si="8"/>
        <v>2.1278319215939181</v>
      </c>
      <c r="G41" s="2">
        <f t="shared" si="5"/>
        <v>1.1180443330043581</v>
      </c>
      <c r="H41" s="3">
        <f t="shared" si="6"/>
        <v>13.123338558977068</v>
      </c>
    </row>
    <row r="42" spans="1:8" x14ac:dyDescent="0.35">
      <c r="B42">
        <v>100</v>
      </c>
      <c r="C42">
        <v>2.4</v>
      </c>
      <c r="D42">
        <v>2.472</v>
      </c>
      <c r="E42">
        <f t="shared" si="7"/>
        <v>0.72000000000000064</v>
      </c>
      <c r="F42" s="2">
        <f t="shared" si="8"/>
        <v>2.4288441991300402</v>
      </c>
      <c r="G42" s="2">
        <f t="shared" si="5"/>
        <v>1.1867119479020274</v>
      </c>
      <c r="H42" s="3">
        <f t="shared" si="6"/>
        <v>15.37134775243198</v>
      </c>
    </row>
    <row r="43" spans="1:8" x14ac:dyDescent="0.35">
      <c r="B43">
        <v>200</v>
      </c>
      <c r="C43">
        <v>2.67</v>
      </c>
      <c r="D43">
        <v>2.7629999999999999</v>
      </c>
      <c r="E43">
        <f t="shared" si="7"/>
        <v>0.92999999999999972</v>
      </c>
      <c r="F43" s="2">
        <f t="shared" si="8"/>
        <v>2.7072570905429689</v>
      </c>
      <c r="G43" s="2">
        <f t="shared" si="5"/>
        <v>1.2502241387222022</v>
      </c>
      <c r="H43" s="3">
        <f t="shared" si="6"/>
        <v>17.79197414210261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2019-04-17T00:33:40Z</dcterms:modified>
</cp:coreProperties>
</file>