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anzar\"/>
    </mc:Choice>
  </mc:AlternateContent>
  <xr:revisionPtr revIDLastSave="0" documentId="13_ncr:1_{92B9F977-409E-49BD-AA80-14D50F2FB1CA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3" l="1"/>
  <c r="E39" i="3"/>
  <c r="E38" i="3"/>
  <c r="E37" i="3"/>
  <c r="E36" i="3"/>
  <c r="E35" i="3"/>
  <c r="E34" i="3"/>
  <c r="D30" i="3"/>
  <c r="D29" i="3"/>
  <c r="G28" i="3"/>
  <c r="H28" i="3" s="1"/>
  <c r="D28" i="3"/>
  <c r="D27" i="3"/>
  <c r="D26" i="3"/>
  <c r="D25" i="3"/>
  <c r="D24" i="3"/>
  <c r="D23" i="3"/>
  <c r="D22" i="3"/>
  <c r="D21" i="3"/>
  <c r="G20" i="3"/>
  <c r="H20" i="3" s="1"/>
  <c r="D20" i="3"/>
  <c r="D19" i="3"/>
  <c r="D18" i="3"/>
  <c r="D17" i="3"/>
  <c r="G16" i="3"/>
  <c r="H16" i="3" s="1"/>
  <c r="D16" i="3"/>
  <c r="D15" i="3"/>
  <c r="D14" i="3"/>
  <c r="D13" i="3"/>
  <c r="G12" i="3"/>
  <c r="H12" i="3" s="1"/>
  <c r="D12" i="3"/>
  <c r="D11" i="3"/>
  <c r="D10" i="3"/>
  <c r="D9" i="3"/>
  <c r="D8" i="3"/>
  <c r="D7" i="3"/>
  <c r="D6" i="3"/>
  <c r="D5" i="3"/>
  <c r="D4" i="3"/>
  <c r="D3" i="3"/>
  <c r="K2" i="3"/>
  <c r="D2" i="3"/>
  <c r="K7" i="3" s="1"/>
  <c r="K1" i="3"/>
  <c r="G27" i="3" s="1"/>
  <c r="H27" i="3" s="1"/>
  <c r="E40" i="2"/>
  <c r="E39" i="2"/>
  <c r="E38" i="2"/>
  <c r="E37" i="2"/>
  <c r="E36" i="2"/>
  <c r="E35" i="2"/>
  <c r="E34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7" i="2" s="1"/>
  <c r="H27" i="2" s="1"/>
  <c r="I19" i="1"/>
  <c r="I18" i="1"/>
  <c r="I23" i="1"/>
  <c r="I29" i="1"/>
  <c r="I28" i="1"/>
  <c r="I27" i="1"/>
  <c r="I26" i="1"/>
  <c r="I31" i="1"/>
  <c r="I20" i="1"/>
  <c r="I30" i="1"/>
  <c r="I9" i="1"/>
  <c r="I22" i="1"/>
  <c r="I14" i="1"/>
  <c r="I11" i="1"/>
  <c r="I25" i="1"/>
  <c r="I3" i="1"/>
  <c r="I7" i="1"/>
  <c r="I21" i="1"/>
  <c r="I13" i="1"/>
  <c r="I10" i="1"/>
  <c r="I12" i="1"/>
  <c r="I8" i="1"/>
  <c r="I4" i="1"/>
  <c r="I5" i="1"/>
  <c r="I24" i="1"/>
  <c r="I16" i="1"/>
  <c r="I17" i="1"/>
  <c r="I15" i="1"/>
  <c r="H19" i="1"/>
  <c r="H18" i="1"/>
  <c r="H23" i="1"/>
  <c r="H29" i="1"/>
  <c r="H28" i="1"/>
  <c r="H27" i="1"/>
  <c r="H26" i="1"/>
  <c r="H31" i="1"/>
  <c r="H20" i="1"/>
  <c r="H30" i="1"/>
  <c r="H9" i="1"/>
  <c r="H22" i="1"/>
  <c r="H14" i="1"/>
  <c r="H11" i="1"/>
  <c r="H25" i="1"/>
  <c r="H3" i="1"/>
  <c r="H7" i="1"/>
  <c r="H21" i="1"/>
  <c r="H13" i="1"/>
  <c r="H10" i="1"/>
  <c r="H12" i="1"/>
  <c r="H8" i="1"/>
  <c r="H4" i="1"/>
  <c r="H5" i="1"/>
  <c r="H24" i="1"/>
  <c r="H16" i="1"/>
  <c r="H17" i="1"/>
  <c r="H15" i="1"/>
  <c r="I6" i="1"/>
  <c r="H6" i="1"/>
  <c r="G24" i="3" l="1"/>
  <c r="H24" i="3" s="1"/>
  <c r="E20" i="3"/>
  <c r="F40" i="3"/>
  <c r="F34" i="3"/>
  <c r="K6" i="3"/>
  <c r="G7" i="3"/>
  <c r="H7" i="3" s="1"/>
  <c r="K8" i="3"/>
  <c r="F39" i="3" s="1"/>
  <c r="G9" i="3"/>
  <c r="H9" i="3" s="1"/>
  <c r="G13" i="3"/>
  <c r="H13" i="3" s="1"/>
  <c r="G17" i="3"/>
  <c r="H17" i="3" s="1"/>
  <c r="G21" i="3"/>
  <c r="H21" i="3" s="1"/>
  <c r="E23" i="3"/>
  <c r="G25" i="3"/>
  <c r="H25" i="3" s="1"/>
  <c r="G29" i="3"/>
  <c r="H29" i="3" s="1"/>
  <c r="G3" i="3"/>
  <c r="H3" i="3" s="1"/>
  <c r="E4" i="3"/>
  <c r="G5" i="3"/>
  <c r="H5" i="3" s="1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2" i="3"/>
  <c r="H2" i="3" s="1"/>
  <c r="K3" i="3"/>
  <c r="F2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K6" i="2"/>
  <c r="G4" i="2"/>
  <c r="H4" i="2" s="1"/>
  <c r="G14" i="2"/>
  <c r="H14" i="2" s="1"/>
  <c r="G21" i="2"/>
  <c r="H21" i="2" s="1"/>
  <c r="G23" i="2"/>
  <c r="H23" i="2" s="1"/>
  <c r="G30" i="2"/>
  <c r="H30" i="2" s="1"/>
  <c r="G5" i="2"/>
  <c r="H5" i="2" s="1"/>
  <c r="G8" i="2"/>
  <c r="H8" i="2" s="1"/>
  <c r="G10" i="2"/>
  <c r="H10" i="2" s="1"/>
  <c r="G17" i="2"/>
  <c r="H17" i="2" s="1"/>
  <c r="G19" i="2"/>
  <c r="H19" i="2" s="1"/>
  <c r="G26" i="2"/>
  <c r="H26" i="2" s="1"/>
  <c r="G13" i="2"/>
  <c r="H13" i="2" s="1"/>
  <c r="G15" i="2"/>
  <c r="H15" i="2" s="1"/>
  <c r="G22" i="2"/>
  <c r="H22" i="2" s="1"/>
  <c r="G29" i="2"/>
  <c r="H29" i="2" s="1"/>
  <c r="G9" i="2"/>
  <c r="H9" i="2" s="1"/>
  <c r="G11" i="2"/>
  <c r="H11" i="2" s="1"/>
  <c r="G18" i="2"/>
  <c r="H18" i="2" s="1"/>
  <c r="G25" i="2"/>
  <c r="H25" i="2" s="1"/>
  <c r="K3" i="2"/>
  <c r="F3" i="2" s="1"/>
  <c r="K7" i="2"/>
  <c r="E7" i="2"/>
  <c r="K8" i="2"/>
  <c r="F37" i="2" s="1"/>
  <c r="G28" i="2"/>
  <c r="H28" i="2" s="1"/>
  <c r="G24" i="2"/>
  <c r="H24" i="2" s="1"/>
  <c r="G20" i="2"/>
  <c r="H20" i="2" s="1"/>
  <c r="G16" i="2"/>
  <c r="H16" i="2" s="1"/>
  <c r="G12" i="2"/>
  <c r="H12" i="2" s="1"/>
  <c r="G2" i="2"/>
  <c r="H2" i="2" s="1"/>
  <c r="G3" i="2"/>
  <c r="H3" i="2" s="1"/>
  <c r="F5" i="2"/>
  <c r="G6" i="2"/>
  <c r="H6" i="2" s="1"/>
  <c r="G7" i="2"/>
  <c r="H7" i="2" s="1"/>
  <c r="F9" i="2"/>
  <c r="E10" i="2"/>
  <c r="F13" i="2"/>
  <c r="F17" i="2"/>
  <c r="E18" i="2"/>
  <c r="F21" i="2"/>
  <c r="F25" i="2"/>
  <c r="E26" i="2"/>
  <c r="F29" i="2"/>
  <c r="F8" i="3" l="1"/>
  <c r="F35" i="3"/>
  <c r="G35" i="3" s="1"/>
  <c r="H35" i="3" s="1"/>
  <c r="E15" i="3"/>
  <c r="F27" i="3"/>
  <c r="E6" i="3"/>
  <c r="F18" i="3"/>
  <c r="F4" i="3"/>
  <c r="E24" i="3"/>
  <c r="F36" i="3"/>
  <c r="F10" i="3"/>
  <c r="E29" i="3"/>
  <c r="F28" i="3"/>
  <c r="E25" i="3"/>
  <c r="F24" i="3"/>
  <c r="E21" i="3"/>
  <c r="F20" i="3"/>
  <c r="E17" i="3"/>
  <c r="F16" i="3"/>
  <c r="E13" i="3"/>
  <c r="F12" i="3"/>
  <c r="E9" i="3"/>
  <c r="E7" i="3"/>
  <c r="E5" i="3"/>
  <c r="E3" i="3"/>
  <c r="F29" i="3"/>
  <c r="F13" i="3"/>
  <c r="F7" i="3"/>
  <c r="G40" i="3"/>
  <c r="H40" i="3" s="1"/>
  <c r="G39" i="3"/>
  <c r="H39" i="3" s="1"/>
  <c r="G36" i="3"/>
  <c r="H36" i="3" s="1"/>
  <c r="G34" i="3"/>
  <c r="H34" i="3" s="1"/>
  <c r="E28" i="3"/>
  <c r="E30" i="3"/>
  <c r="E26" i="3"/>
  <c r="E22" i="3"/>
  <c r="E18" i="3"/>
  <c r="E14" i="3"/>
  <c r="F9" i="3"/>
  <c r="F3" i="3"/>
  <c r="F25" i="3"/>
  <c r="F21" i="3"/>
  <c r="F17" i="3"/>
  <c r="E10" i="3"/>
  <c r="F5" i="3"/>
  <c r="F2" i="3"/>
  <c r="E8" i="3"/>
  <c r="E2" i="3"/>
  <c r="F15" i="3"/>
  <c r="F37" i="3"/>
  <c r="G37" i="3" s="1"/>
  <c r="H37" i="3" s="1"/>
  <c r="F14" i="3"/>
  <c r="F26" i="3"/>
  <c r="F6" i="3"/>
  <c r="F19" i="3"/>
  <c r="E27" i="3"/>
  <c r="E19" i="3"/>
  <c r="E11" i="3"/>
  <c r="F38" i="3"/>
  <c r="G38" i="3" s="1"/>
  <c r="H38" i="3" s="1"/>
  <c r="E12" i="3"/>
  <c r="F30" i="3"/>
  <c r="F11" i="3"/>
  <c r="F23" i="3"/>
  <c r="E16" i="3"/>
  <c r="F40" i="2"/>
  <c r="F7" i="2"/>
  <c r="F35" i="2"/>
  <c r="G35" i="2" s="1"/>
  <c r="H35" i="2" s="1"/>
  <c r="F38" i="2"/>
  <c r="G38" i="2" s="1"/>
  <c r="H38" i="2" s="1"/>
  <c r="E30" i="2"/>
  <c r="E22" i="2"/>
  <c r="E14" i="2"/>
  <c r="E3" i="2"/>
  <c r="F36" i="2"/>
  <c r="G36" i="2" s="1"/>
  <c r="H36" i="2" s="1"/>
  <c r="F34" i="2"/>
  <c r="G34" i="2" s="1"/>
  <c r="H34" i="2" s="1"/>
  <c r="G40" i="2"/>
  <c r="H40" i="2" s="1"/>
  <c r="G37" i="2"/>
  <c r="H37" i="2" s="1"/>
  <c r="E8" i="2"/>
  <c r="E4" i="2"/>
  <c r="F6" i="2"/>
  <c r="F2" i="2"/>
  <c r="F28" i="2"/>
  <c r="F27" i="2"/>
  <c r="F24" i="2"/>
  <c r="F23" i="2"/>
  <c r="F20" i="2"/>
  <c r="F19" i="2"/>
  <c r="F16" i="2"/>
  <c r="F15" i="2"/>
  <c r="F12" i="2"/>
  <c r="F11" i="2"/>
  <c r="E6" i="2"/>
  <c r="E2" i="2"/>
  <c r="F30" i="2"/>
  <c r="E29" i="2"/>
  <c r="E28" i="2"/>
  <c r="E27" i="2"/>
  <c r="F26" i="2"/>
  <c r="E25" i="2"/>
  <c r="E24" i="2"/>
  <c r="E23" i="2"/>
  <c r="F22" i="2"/>
  <c r="E21" i="2"/>
  <c r="E20" i="2"/>
  <c r="E19" i="2"/>
  <c r="F18" i="2"/>
  <c r="E17" i="2"/>
  <c r="E16" i="2"/>
  <c r="E15" i="2"/>
  <c r="F14" i="2"/>
  <c r="E13" i="2"/>
  <c r="E12" i="2"/>
  <c r="E11" i="2"/>
  <c r="F10" i="2"/>
  <c r="E9" i="2"/>
  <c r="F8" i="2"/>
  <c r="E5" i="2"/>
  <c r="F4" i="2"/>
  <c r="F39" i="2"/>
  <c r="G39" i="2" s="1"/>
  <c r="H39" i="2" s="1"/>
  <c r="K5" i="3" l="1"/>
  <c r="K4" i="3"/>
  <c r="K4" i="2"/>
  <c r="K5" i="2"/>
</calcChain>
</file>

<file path=xl/sharedStrings.xml><?xml version="1.0" encoding="utf-8"?>
<sst xmlns="http://schemas.openxmlformats.org/spreadsheetml/2006/main" count="321" uniqueCount="197">
  <si>
    <t>Sanzar</t>
  </si>
  <si>
    <t>start_date</t>
  </si>
  <si>
    <t>end_date</t>
  </si>
  <si>
    <t>duration</t>
  </si>
  <si>
    <t>peak</t>
  </si>
  <si>
    <t>sum</t>
  </si>
  <si>
    <t>average</t>
  </si>
  <si>
    <t>median</t>
  </si>
  <si>
    <t>06/01/1934</t>
  </si>
  <si>
    <t>08/01/1934</t>
  </si>
  <si>
    <t>2</t>
  </si>
  <si>
    <t>-1.34</t>
  </si>
  <si>
    <t>-1.81</t>
  </si>
  <si>
    <t>-0.91</t>
  </si>
  <si>
    <t>02/01/1935</t>
  </si>
  <si>
    <t>09/01/1935</t>
  </si>
  <si>
    <t>7</t>
  </si>
  <si>
    <t>-1.91</t>
  </si>
  <si>
    <t>-8.3</t>
  </si>
  <si>
    <t>-1.19</t>
  </si>
  <si>
    <t>-1.16</t>
  </si>
  <si>
    <t>03/01/1936</t>
  </si>
  <si>
    <t>08/01/1936</t>
  </si>
  <si>
    <t>5</t>
  </si>
  <si>
    <t>-1.87</t>
  </si>
  <si>
    <t>-6.44</t>
  </si>
  <si>
    <t>-1.29</t>
  </si>
  <si>
    <t>-1.41</t>
  </si>
  <si>
    <t>02/01/1937</t>
  </si>
  <si>
    <t>09/01/1937</t>
  </si>
  <si>
    <t>-2.47</t>
  </si>
  <si>
    <t>-10.34</t>
  </si>
  <si>
    <t>-1.48</t>
  </si>
  <si>
    <t>-1.49</t>
  </si>
  <si>
    <t>01/01/1938</t>
  </si>
  <si>
    <t>10/01/1938</t>
  </si>
  <si>
    <t>9</t>
  </si>
  <si>
    <t>-2.9</t>
  </si>
  <si>
    <t>-15.83</t>
  </si>
  <si>
    <t>-1.76</t>
  </si>
  <si>
    <t>-1.69</t>
  </si>
  <si>
    <t>01/01/1939</t>
  </si>
  <si>
    <t>09/01/1939</t>
  </si>
  <si>
    <t>8</t>
  </si>
  <si>
    <t>-2.73</t>
  </si>
  <si>
    <t>-14.68</t>
  </si>
  <si>
    <t>-1.83</t>
  </si>
  <si>
    <t>-2.03</t>
  </si>
  <si>
    <t>01/01/1940</t>
  </si>
  <si>
    <t>09/01/1940</t>
  </si>
  <si>
    <t>-2.98</t>
  </si>
  <si>
    <t>-14.66</t>
  </si>
  <si>
    <t>-2.1</t>
  </si>
  <si>
    <t>06/01/1944</t>
  </si>
  <si>
    <t>03/01/1945</t>
  </si>
  <si>
    <t>-1.84</t>
  </si>
  <si>
    <t>-13.83</t>
  </si>
  <si>
    <t>-1.54</t>
  </si>
  <si>
    <t>-1.74</t>
  </si>
  <si>
    <t>08/01/1945</t>
  </si>
  <si>
    <t>09/01/1948</t>
  </si>
  <si>
    <t>37</t>
  </si>
  <si>
    <t>-3.33</t>
  </si>
  <si>
    <t>-34.15</t>
  </si>
  <si>
    <t>-0.92</t>
  </si>
  <si>
    <t>-0.74</t>
  </si>
  <si>
    <t>11/01/1948</t>
  </si>
  <si>
    <t>05/01/1949</t>
  </si>
  <si>
    <t>6</t>
  </si>
  <si>
    <t>-2</t>
  </si>
  <si>
    <t>-8.4</t>
  </si>
  <si>
    <t>-1.4</t>
  </si>
  <si>
    <t>02/01/1950</t>
  </si>
  <si>
    <t>06/01/1951</t>
  </si>
  <si>
    <t>16</t>
  </si>
  <si>
    <t>-2.2</t>
  </si>
  <si>
    <t>-18.48</t>
  </si>
  <si>
    <t>-1.25</t>
  </si>
  <si>
    <t>01/01/1955</t>
  </si>
  <si>
    <t>05/01/1955</t>
  </si>
  <si>
    <t>4</t>
  </si>
  <si>
    <t>-1.71</t>
  </si>
  <si>
    <t>-3.09</t>
  </si>
  <si>
    <t>-0.77</t>
  </si>
  <si>
    <t>-0.67</t>
  </si>
  <si>
    <t>10/01/1956</t>
  </si>
  <si>
    <t>10/01/1957</t>
  </si>
  <si>
    <t>12</t>
  </si>
  <si>
    <t>-2.17</t>
  </si>
  <si>
    <t>-9.32</t>
  </si>
  <si>
    <t>-0.78</t>
  </si>
  <si>
    <t>-0.52</t>
  </si>
  <si>
    <t>09/01/1959</t>
  </si>
  <si>
    <t>02/01/1960</t>
  </si>
  <si>
    <t>-2.01</t>
  </si>
  <si>
    <t>-5.49</t>
  </si>
  <si>
    <t>-1.1</t>
  </si>
  <si>
    <t>-1.22</t>
  </si>
  <si>
    <t>10/01/1961</t>
  </si>
  <si>
    <t>04/01/1962</t>
  </si>
  <si>
    <t>-1.12</t>
  </si>
  <si>
    <t>-3.58</t>
  </si>
  <si>
    <t>-0.6</t>
  </si>
  <si>
    <t>-0.53</t>
  </si>
  <si>
    <t>11/01/1964</t>
  </si>
  <si>
    <t>11/01/1965</t>
  </si>
  <si>
    <t>-11.82</t>
  </si>
  <si>
    <t>-0.99</t>
  </si>
  <si>
    <t>-0.95</t>
  </si>
  <si>
    <t>11/01/1968</t>
  </si>
  <si>
    <t>12/01/1968</t>
  </si>
  <si>
    <t>1</t>
  </si>
  <si>
    <t>-1.01</t>
  </si>
  <si>
    <t>10/01/1970</t>
  </si>
  <si>
    <t>12/01/1970</t>
  </si>
  <si>
    <t>-1.31</t>
  </si>
  <si>
    <t>-2.48</t>
  </si>
  <si>
    <t>-1.24</t>
  </si>
  <si>
    <t>06/01/1971</t>
  </si>
  <si>
    <t>01/01/1972</t>
  </si>
  <si>
    <t>-2.26</t>
  </si>
  <si>
    <t>-8.81</t>
  </si>
  <si>
    <t>-1.26</t>
  </si>
  <si>
    <t>-1.09</t>
  </si>
  <si>
    <t>11/01/1973</t>
  </si>
  <si>
    <t>06/01/1974</t>
  </si>
  <si>
    <t>-1.43</t>
  </si>
  <si>
    <t>-5.16</t>
  </si>
  <si>
    <t>12/01/1974</t>
  </si>
  <si>
    <t>03/01/1975</t>
  </si>
  <si>
    <t>3</t>
  </si>
  <si>
    <t>-1.56</t>
  </si>
  <si>
    <t>-3.29</t>
  </si>
  <si>
    <t>-1.14</t>
  </si>
  <si>
    <t>08/01/1975</t>
  </si>
  <si>
    <t>12/01/1975</t>
  </si>
  <si>
    <t>-1.79</t>
  </si>
  <si>
    <t>-4.04</t>
  </si>
  <si>
    <t>-1.03</t>
  </si>
  <si>
    <t>07/01/1977</t>
  </si>
  <si>
    <t>10/01/1977</t>
  </si>
  <si>
    <t>-2.67</t>
  </si>
  <si>
    <t>-0.89</t>
  </si>
  <si>
    <t>10/01/1978</t>
  </si>
  <si>
    <t>12/01/1978</t>
  </si>
  <si>
    <t>-1.11</t>
  </si>
  <si>
    <t>-1.42</t>
  </si>
  <si>
    <t>-0.71</t>
  </si>
  <si>
    <t>09/01/1984</t>
  </si>
  <si>
    <t>11/01/1984</t>
  </si>
  <si>
    <t>-1.04</t>
  </si>
  <si>
    <t>-1.64</t>
  </si>
  <si>
    <t>-0.82</t>
  </si>
  <si>
    <t>02/01/1986</t>
  </si>
  <si>
    <t>03/01/1987</t>
  </si>
  <si>
    <t>13</t>
  </si>
  <si>
    <t>-10.5</t>
  </si>
  <si>
    <t>-0.81</t>
  </si>
  <si>
    <t>07/01/1989</t>
  </si>
  <si>
    <t>01/01/1990</t>
  </si>
  <si>
    <t>-6.09</t>
  </si>
  <si>
    <t>06/01/1995</t>
  </si>
  <si>
    <t>12/01/1995</t>
  </si>
  <si>
    <t>-6.3</t>
  </si>
  <si>
    <t>-1.05</t>
  </si>
  <si>
    <t>11/01/1996</t>
  </si>
  <si>
    <t>04/01/1997</t>
  </si>
  <si>
    <t>-2.31</t>
  </si>
  <si>
    <t>-5.58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</si>
  <si>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</si>
  <si>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</si>
  <si>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</si>
  <si>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</si>
  <si>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</si>
  <si>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</si>
  <si>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</si>
  <si>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</si>
  <si>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</si>
  <si>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</si>
  <si>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</si>
  <si>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</si>
  <si>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</si>
  <si>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</si>
  <si>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</si>
  <si>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</si>
  <si>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</si>
  <si>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</si>
  <si>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</si>
  <si>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</si>
  <si>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</si>
  <si>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</si>
  <si>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</si>
  <si>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</si>
  <si>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</si>
  <si>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</si>
  <si>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(0)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</si>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</sst>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workbookViewId="0">
      <selection activeCell="I31" sqref="I3:I31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169</v>
      </c>
    </row>
    <row r="3" spans="1:9" x14ac:dyDescent="0.35">
      <c r="A3" t="s">
        <v>109</v>
      </c>
      <c r="B3" t="s">
        <v>110</v>
      </c>
      <c r="C3" t="s">
        <v>111</v>
      </c>
      <c r="D3" t="s">
        <v>112</v>
      </c>
      <c r="E3" t="s">
        <v>112</v>
      </c>
      <c r="F3" t="s">
        <v>112</v>
      </c>
      <c r="G3" t="s">
        <v>112</v>
      </c>
      <c r="H3">
        <f>C3*1</f>
        <v>1</v>
      </c>
      <c r="I3">
        <f>E3*-1</f>
        <v>1.01</v>
      </c>
    </row>
    <row r="4" spans="1:9" x14ac:dyDescent="0.35">
      <c r="A4" t="s">
        <v>143</v>
      </c>
      <c r="B4" t="s">
        <v>144</v>
      </c>
      <c r="C4" t="s">
        <v>10</v>
      </c>
      <c r="D4" t="s">
        <v>145</v>
      </c>
      <c r="E4" t="s">
        <v>146</v>
      </c>
      <c r="F4" t="s">
        <v>147</v>
      </c>
      <c r="G4" t="s">
        <v>147</v>
      </c>
      <c r="H4">
        <f>C4*1</f>
        <v>2</v>
      </c>
      <c r="I4">
        <f>E4*-1</f>
        <v>1.42</v>
      </c>
    </row>
    <row r="5" spans="1:9" x14ac:dyDescent="0.35">
      <c r="A5" t="s">
        <v>148</v>
      </c>
      <c r="B5" t="s">
        <v>149</v>
      </c>
      <c r="C5" t="s">
        <v>10</v>
      </c>
      <c r="D5" t="s">
        <v>150</v>
      </c>
      <c r="E5" t="s">
        <v>151</v>
      </c>
      <c r="F5" t="s">
        <v>152</v>
      </c>
      <c r="G5" t="s">
        <v>152</v>
      </c>
      <c r="H5">
        <f>C5*1</f>
        <v>2</v>
      </c>
      <c r="I5">
        <f>E5*-1</f>
        <v>1.64</v>
      </c>
    </row>
    <row r="6" spans="1:9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13</v>
      </c>
      <c r="H6">
        <f>C6*1</f>
        <v>2</v>
      </c>
      <c r="I6">
        <f>E6*-1</f>
        <v>1.81</v>
      </c>
    </row>
    <row r="7" spans="1:9" x14ac:dyDescent="0.35">
      <c r="A7" t="s">
        <v>113</v>
      </c>
      <c r="B7" t="s">
        <v>114</v>
      </c>
      <c r="C7" t="s">
        <v>10</v>
      </c>
      <c r="D7" t="s">
        <v>115</v>
      </c>
      <c r="E7" t="s">
        <v>116</v>
      </c>
      <c r="F7" t="s">
        <v>117</v>
      </c>
      <c r="G7" t="s">
        <v>117</v>
      </c>
      <c r="H7">
        <f>C7*1</f>
        <v>2</v>
      </c>
      <c r="I7">
        <f>E7*-1</f>
        <v>2.48</v>
      </c>
    </row>
    <row r="8" spans="1:9" x14ac:dyDescent="0.35">
      <c r="A8" t="s">
        <v>139</v>
      </c>
      <c r="B8" t="s">
        <v>140</v>
      </c>
      <c r="C8" t="s">
        <v>130</v>
      </c>
      <c r="D8" t="s">
        <v>117</v>
      </c>
      <c r="E8" t="s">
        <v>141</v>
      </c>
      <c r="F8" t="s">
        <v>142</v>
      </c>
      <c r="G8" t="s">
        <v>142</v>
      </c>
      <c r="H8">
        <f>C8*1</f>
        <v>3</v>
      </c>
      <c r="I8">
        <f>E8*-1</f>
        <v>2.67</v>
      </c>
    </row>
    <row r="9" spans="1:9" x14ac:dyDescent="0.35">
      <c r="A9" t="s">
        <v>78</v>
      </c>
      <c r="B9" t="s">
        <v>79</v>
      </c>
      <c r="C9" t="s">
        <v>80</v>
      </c>
      <c r="D9" t="s">
        <v>81</v>
      </c>
      <c r="E9" t="s">
        <v>82</v>
      </c>
      <c r="F9" t="s">
        <v>83</v>
      </c>
      <c r="G9" t="s">
        <v>84</v>
      </c>
      <c r="H9">
        <f>C9*1</f>
        <v>4</v>
      </c>
      <c r="I9">
        <f>E9*-1</f>
        <v>3.09</v>
      </c>
    </row>
    <row r="10" spans="1:9" x14ac:dyDescent="0.35">
      <c r="A10" t="s">
        <v>128</v>
      </c>
      <c r="B10" t="s">
        <v>129</v>
      </c>
      <c r="C10" t="s">
        <v>130</v>
      </c>
      <c r="D10" t="s">
        <v>131</v>
      </c>
      <c r="E10" t="s">
        <v>132</v>
      </c>
      <c r="F10" t="s">
        <v>96</v>
      </c>
      <c r="G10" t="s">
        <v>133</v>
      </c>
      <c r="H10">
        <f>C10*1</f>
        <v>3</v>
      </c>
      <c r="I10">
        <f>E10*-1</f>
        <v>3.29</v>
      </c>
    </row>
    <row r="11" spans="1:9" x14ac:dyDescent="0.35">
      <c r="A11" t="s">
        <v>98</v>
      </c>
      <c r="B11" t="s">
        <v>99</v>
      </c>
      <c r="C11" t="s">
        <v>68</v>
      </c>
      <c r="D11" t="s">
        <v>100</v>
      </c>
      <c r="E11" t="s">
        <v>101</v>
      </c>
      <c r="F11" t="s">
        <v>102</v>
      </c>
      <c r="G11" t="s">
        <v>103</v>
      </c>
      <c r="H11">
        <f>C11*1</f>
        <v>6</v>
      </c>
      <c r="I11">
        <f>E11*-1</f>
        <v>3.58</v>
      </c>
    </row>
    <row r="12" spans="1:9" x14ac:dyDescent="0.35">
      <c r="A12" t="s">
        <v>134</v>
      </c>
      <c r="B12" t="s">
        <v>135</v>
      </c>
      <c r="C12" t="s">
        <v>80</v>
      </c>
      <c r="D12" t="s">
        <v>136</v>
      </c>
      <c r="E12" t="s">
        <v>137</v>
      </c>
      <c r="F12" t="s">
        <v>112</v>
      </c>
      <c r="G12" t="s">
        <v>138</v>
      </c>
      <c r="H12">
        <f>C12*1</f>
        <v>4</v>
      </c>
      <c r="I12">
        <f>E12*-1</f>
        <v>4.04</v>
      </c>
    </row>
    <row r="13" spans="1:9" x14ac:dyDescent="0.35">
      <c r="A13" t="s">
        <v>124</v>
      </c>
      <c r="B13" t="s">
        <v>125</v>
      </c>
      <c r="C13" t="s">
        <v>16</v>
      </c>
      <c r="D13" t="s">
        <v>126</v>
      </c>
      <c r="E13" t="s">
        <v>127</v>
      </c>
      <c r="F13" t="s">
        <v>65</v>
      </c>
      <c r="G13" t="s">
        <v>84</v>
      </c>
      <c r="H13">
        <f>C13*1</f>
        <v>7</v>
      </c>
      <c r="I13">
        <f>E13*-1</f>
        <v>5.16</v>
      </c>
    </row>
    <row r="14" spans="1:9" x14ac:dyDescent="0.35">
      <c r="A14" t="s">
        <v>92</v>
      </c>
      <c r="B14" t="s">
        <v>93</v>
      </c>
      <c r="C14" t="s">
        <v>23</v>
      </c>
      <c r="D14" t="s">
        <v>94</v>
      </c>
      <c r="E14" t="s">
        <v>95</v>
      </c>
      <c r="F14" t="s">
        <v>96</v>
      </c>
      <c r="G14" t="s">
        <v>97</v>
      </c>
      <c r="H14">
        <f>C14*1</f>
        <v>5</v>
      </c>
      <c r="I14">
        <f>E14*-1</f>
        <v>5.49</v>
      </c>
    </row>
    <row r="15" spans="1:9" x14ac:dyDescent="0.35">
      <c r="A15" t="s">
        <v>165</v>
      </c>
      <c r="B15" t="s">
        <v>166</v>
      </c>
      <c r="C15" t="s">
        <v>23</v>
      </c>
      <c r="D15" t="s">
        <v>167</v>
      </c>
      <c r="E15" t="s">
        <v>168</v>
      </c>
      <c r="F15" t="s">
        <v>100</v>
      </c>
      <c r="G15" t="s">
        <v>150</v>
      </c>
      <c r="H15">
        <f>C15*1</f>
        <v>5</v>
      </c>
      <c r="I15">
        <f>E15*-1</f>
        <v>5.58</v>
      </c>
    </row>
    <row r="16" spans="1:9" x14ac:dyDescent="0.35">
      <c r="A16" t="s">
        <v>158</v>
      </c>
      <c r="B16" t="s">
        <v>159</v>
      </c>
      <c r="C16" t="s">
        <v>68</v>
      </c>
      <c r="D16" t="s">
        <v>32</v>
      </c>
      <c r="E16" t="s">
        <v>160</v>
      </c>
      <c r="F16" t="s">
        <v>112</v>
      </c>
      <c r="G16" t="s">
        <v>112</v>
      </c>
      <c r="H16">
        <f>C16*1</f>
        <v>6</v>
      </c>
      <c r="I16">
        <f>E16*-1</f>
        <v>6.09</v>
      </c>
    </row>
    <row r="17" spans="1:9" x14ac:dyDescent="0.35">
      <c r="A17" t="s">
        <v>161</v>
      </c>
      <c r="B17" t="s">
        <v>162</v>
      </c>
      <c r="C17" t="s">
        <v>68</v>
      </c>
      <c r="D17" t="s">
        <v>146</v>
      </c>
      <c r="E17" t="s">
        <v>163</v>
      </c>
      <c r="F17" t="s">
        <v>164</v>
      </c>
      <c r="G17" t="s">
        <v>117</v>
      </c>
      <c r="H17">
        <f>C17*1</f>
        <v>6</v>
      </c>
      <c r="I17">
        <f>E17*-1</f>
        <v>6.3</v>
      </c>
    </row>
    <row r="18" spans="1:9" x14ac:dyDescent="0.35">
      <c r="A18" t="s">
        <v>21</v>
      </c>
      <c r="B18" t="s">
        <v>22</v>
      </c>
      <c r="C18" t="s">
        <v>23</v>
      </c>
      <c r="D18" t="s">
        <v>24</v>
      </c>
      <c r="E18" t="s">
        <v>25</v>
      </c>
      <c r="F18" t="s">
        <v>26</v>
      </c>
      <c r="G18" t="s">
        <v>27</v>
      </c>
      <c r="H18">
        <f>C18*1</f>
        <v>5</v>
      </c>
      <c r="I18">
        <f>E18*-1</f>
        <v>6.44</v>
      </c>
    </row>
    <row r="19" spans="1:9" x14ac:dyDescent="0.3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>
        <f>C19*1</f>
        <v>7</v>
      </c>
      <c r="I19">
        <f>E19*-1</f>
        <v>8.3000000000000007</v>
      </c>
    </row>
    <row r="20" spans="1:9" x14ac:dyDescent="0.35">
      <c r="A20" t="s">
        <v>66</v>
      </c>
      <c r="B20" t="s">
        <v>67</v>
      </c>
      <c r="C20" t="s">
        <v>68</v>
      </c>
      <c r="D20" t="s">
        <v>69</v>
      </c>
      <c r="E20" t="s">
        <v>70</v>
      </c>
      <c r="F20" t="s">
        <v>71</v>
      </c>
      <c r="G20" t="s">
        <v>32</v>
      </c>
      <c r="H20">
        <f>C20*1</f>
        <v>6</v>
      </c>
      <c r="I20">
        <f>E20*-1</f>
        <v>8.4</v>
      </c>
    </row>
    <row r="21" spans="1:9" x14ac:dyDescent="0.35">
      <c r="A21" t="s">
        <v>118</v>
      </c>
      <c r="B21" t="s">
        <v>119</v>
      </c>
      <c r="C21" t="s">
        <v>16</v>
      </c>
      <c r="D21" t="s">
        <v>120</v>
      </c>
      <c r="E21" t="s">
        <v>121</v>
      </c>
      <c r="F21" t="s">
        <v>122</v>
      </c>
      <c r="G21" t="s">
        <v>123</v>
      </c>
      <c r="H21">
        <f>C21*1</f>
        <v>7</v>
      </c>
      <c r="I21">
        <f>E21*-1</f>
        <v>8.81</v>
      </c>
    </row>
    <row r="22" spans="1:9" x14ac:dyDescent="0.35">
      <c r="A22" t="s">
        <v>85</v>
      </c>
      <c r="B22" t="s">
        <v>86</v>
      </c>
      <c r="C22" t="s">
        <v>87</v>
      </c>
      <c r="D22" t="s">
        <v>88</v>
      </c>
      <c r="E22" t="s">
        <v>89</v>
      </c>
      <c r="F22" t="s">
        <v>90</v>
      </c>
      <c r="G22" t="s">
        <v>91</v>
      </c>
      <c r="H22">
        <f>C22*1</f>
        <v>12</v>
      </c>
      <c r="I22">
        <f>E22*-1</f>
        <v>9.32</v>
      </c>
    </row>
    <row r="23" spans="1:9" x14ac:dyDescent="0.35">
      <c r="A23" t="s">
        <v>28</v>
      </c>
      <c r="B23" t="s">
        <v>29</v>
      </c>
      <c r="C23" t="s">
        <v>16</v>
      </c>
      <c r="D23" t="s">
        <v>30</v>
      </c>
      <c r="E23" t="s">
        <v>31</v>
      </c>
      <c r="F23" t="s">
        <v>32</v>
      </c>
      <c r="G23" t="s">
        <v>33</v>
      </c>
      <c r="H23">
        <f>C23*1</f>
        <v>7</v>
      </c>
      <c r="I23">
        <f>E23*-1</f>
        <v>10.34</v>
      </c>
    </row>
    <row r="24" spans="1:9" x14ac:dyDescent="0.35">
      <c r="A24" t="s">
        <v>153</v>
      </c>
      <c r="B24" t="s">
        <v>154</v>
      </c>
      <c r="C24" t="s">
        <v>155</v>
      </c>
      <c r="D24" t="s">
        <v>97</v>
      </c>
      <c r="E24" t="s">
        <v>156</v>
      </c>
      <c r="F24" t="s">
        <v>157</v>
      </c>
      <c r="G24" t="s">
        <v>152</v>
      </c>
      <c r="H24">
        <f>C24*1</f>
        <v>13</v>
      </c>
      <c r="I24">
        <f>E24*-1</f>
        <v>10.5</v>
      </c>
    </row>
    <row r="25" spans="1:9" x14ac:dyDescent="0.35">
      <c r="A25" t="s">
        <v>104</v>
      </c>
      <c r="B25" t="s">
        <v>105</v>
      </c>
      <c r="C25" t="s">
        <v>87</v>
      </c>
      <c r="D25" t="s">
        <v>39</v>
      </c>
      <c r="E25" t="s">
        <v>106</v>
      </c>
      <c r="F25" t="s">
        <v>107</v>
      </c>
      <c r="G25" t="s">
        <v>108</v>
      </c>
      <c r="H25">
        <f>C25*1</f>
        <v>12</v>
      </c>
      <c r="I25">
        <f>E25*-1</f>
        <v>11.82</v>
      </c>
    </row>
    <row r="26" spans="1:9" x14ac:dyDescent="0.35">
      <c r="A26" t="s">
        <v>53</v>
      </c>
      <c r="B26" t="s">
        <v>54</v>
      </c>
      <c r="C26" t="s">
        <v>36</v>
      </c>
      <c r="D26" t="s">
        <v>55</v>
      </c>
      <c r="E26" t="s">
        <v>56</v>
      </c>
      <c r="F26" t="s">
        <v>57</v>
      </c>
      <c r="G26" t="s">
        <v>58</v>
      </c>
      <c r="H26">
        <f>C26*1</f>
        <v>9</v>
      </c>
      <c r="I26">
        <f>E26*-1</f>
        <v>13.83</v>
      </c>
    </row>
    <row r="27" spans="1:9" x14ac:dyDescent="0.35">
      <c r="A27" t="s">
        <v>48</v>
      </c>
      <c r="B27" t="s">
        <v>49</v>
      </c>
      <c r="C27" t="s">
        <v>43</v>
      </c>
      <c r="D27" t="s">
        <v>50</v>
      </c>
      <c r="E27" t="s">
        <v>51</v>
      </c>
      <c r="F27" t="s">
        <v>46</v>
      </c>
      <c r="G27" t="s">
        <v>52</v>
      </c>
      <c r="H27">
        <f>C27*1</f>
        <v>8</v>
      </c>
      <c r="I27">
        <f>E27*-1</f>
        <v>14.66</v>
      </c>
    </row>
    <row r="28" spans="1:9" x14ac:dyDescent="0.35">
      <c r="A28" t="s">
        <v>41</v>
      </c>
      <c r="B28" t="s">
        <v>42</v>
      </c>
      <c r="C28" t="s">
        <v>43</v>
      </c>
      <c r="D28" t="s">
        <v>44</v>
      </c>
      <c r="E28" t="s">
        <v>45</v>
      </c>
      <c r="F28" t="s">
        <v>46</v>
      </c>
      <c r="G28" t="s">
        <v>47</v>
      </c>
      <c r="H28">
        <f>C28*1</f>
        <v>8</v>
      </c>
      <c r="I28">
        <f>E28*-1</f>
        <v>14.68</v>
      </c>
    </row>
    <row r="29" spans="1:9" x14ac:dyDescent="0.35">
      <c r="A29" t="s">
        <v>34</v>
      </c>
      <c r="B29" t="s">
        <v>35</v>
      </c>
      <c r="C29" t="s">
        <v>36</v>
      </c>
      <c r="D29" t="s">
        <v>37</v>
      </c>
      <c r="E29" t="s">
        <v>38</v>
      </c>
      <c r="F29" t="s">
        <v>39</v>
      </c>
      <c r="G29" t="s">
        <v>40</v>
      </c>
      <c r="H29">
        <f>C29*1</f>
        <v>9</v>
      </c>
      <c r="I29">
        <f>E29*-1</f>
        <v>15.83</v>
      </c>
    </row>
    <row r="30" spans="1:9" x14ac:dyDescent="0.35">
      <c r="A30" t="s">
        <v>72</v>
      </c>
      <c r="B30" t="s">
        <v>73</v>
      </c>
      <c r="C30" t="s">
        <v>74</v>
      </c>
      <c r="D30" t="s">
        <v>75</v>
      </c>
      <c r="E30" t="s">
        <v>76</v>
      </c>
      <c r="F30" t="s">
        <v>20</v>
      </c>
      <c r="G30" t="s">
        <v>77</v>
      </c>
      <c r="H30">
        <f>C30*1</f>
        <v>16</v>
      </c>
      <c r="I30">
        <f>E30*-1</f>
        <v>18.48</v>
      </c>
    </row>
    <row r="31" spans="1:9" x14ac:dyDescent="0.35">
      <c r="A31" t="s">
        <v>59</v>
      </c>
      <c r="B31" t="s">
        <v>60</v>
      </c>
      <c r="C31" t="s">
        <v>61</v>
      </c>
      <c r="D31" t="s">
        <v>62</v>
      </c>
      <c r="E31" t="s">
        <v>63</v>
      </c>
      <c r="F31" t="s">
        <v>64</v>
      </c>
      <c r="G31" t="s">
        <v>65</v>
      </c>
      <c r="H31">
        <f>C31*1</f>
        <v>37</v>
      </c>
      <c r="I31">
        <f>E31*-1</f>
        <v>34.15</v>
      </c>
    </row>
  </sheetData>
  <sortState xmlns:xlrd2="http://schemas.microsoft.com/office/spreadsheetml/2017/richdata2" ref="A3:I32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72D0-F080-4B8B-BD37-43614CAD15CA}">
  <dimension ref="A1:K40"/>
  <sheetViews>
    <sheetView topLeftCell="A25" workbookViewId="0">
      <selection activeCell="C34" sqref="C34:D40"/>
    </sheetView>
  </sheetViews>
  <sheetFormatPr defaultRowHeight="14.5" x14ac:dyDescent="0.35"/>
  <sheetData>
    <row r="1" spans="1:11" x14ac:dyDescent="0.35">
      <c r="A1" t="s">
        <v>170</v>
      </c>
      <c r="B1" t="s">
        <v>171</v>
      </c>
      <c r="C1" t="s">
        <v>172</v>
      </c>
      <c r="D1" t="s">
        <v>173</v>
      </c>
      <c r="E1" t="s">
        <v>174</v>
      </c>
      <c r="F1" t="s">
        <v>175</v>
      </c>
      <c r="G1" t="s">
        <v>176</v>
      </c>
      <c r="H1" t="s">
        <v>177</v>
      </c>
      <c r="J1" t="s">
        <v>178</v>
      </c>
      <c r="K1">
        <f>COUNT(C2:C30)</f>
        <v>29</v>
      </c>
    </row>
    <row r="2" spans="1:11" x14ac:dyDescent="0.35">
      <c r="A2">
        <v>1</v>
      </c>
      <c r="B2" t="s">
        <v>109</v>
      </c>
      <c r="C2">
        <v>1</v>
      </c>
      <c r="D2">
        <f t="shared" ref="D2:D30" si="0">LOG(C2)</f>
        <v>0</v>
      </c>
      <c r="E2">
        <f t="shared" ref="E2:E30" si="1">(D2-$K$3)^2</f>
        <v>0.56051979032642918</v>
      </c>
      <c r="F2">
        <f t="shared" ref="F2:F30" si="2">(D2-$K$3)^3</f>
        <v>-0.41964922588427911</v>
      </c>
      <c r="G2">
        <f t="shared" ref="G2:G30" si="3">($K$1+1)/A2</f>
        <v>30</v>
      </c>
      <c r="H2">
        <f t="shared" ref="H2:H30" si="4">1/G2</f>
        <v>3.3333333333333333E-2</v>
      </c>
      <c r="J2" t="s">
        <v>179</v>
      </c>
      <c r="K2">
        <f>AVERAGE(C2:C30)</f>
        <v>7.3793103448275863</v>
      </c>
    </row>
    <row r="3" spans="1:11" x14ac:dyDescent="0.35">
      <c r="A3">
        <v>2</v>
      </c>
      <c r="B3" t="s">
        <v>8</v>
      </c>
      <c r="C3">
        <v>2</v>
      </c>
      <c r="D3">
        <f t="shared" si="0"/>
        <v>0.3010299956639812</v>
      </c>
      <c r="E3">
        <f t="shared" si="1"/>
        <v>0.20038935920082426</v>
      </c>
      <c r="F3">
        <f t="shared" si="2"/>
        <v>-8.970403627194462E-2</v>
      </c>
      <c r="G3">
        <f t="shared" si="3"/>
        <v>15</v>
      </c>
      <c r="H3">
        <f t="shared" si="4"/>
        <v>6.6666666666666666E-2</v>
      </c>
      <c r="J3" t="s">
        <v>180</v>
      </c>
      <c r="K3">
        <f>AVERAGE(D2:D30)</f>
        <v>0.74867869632201312</v>
      </c>
    </row>
    <row r="4" spans="1:11" x14ac:dyDescent="0.35">
      <c r="A4">
        <v>3</v>
      </c>
      <c r="B4" t="s">
        <v>113</v>
      </c>
      <c r="C4">
        <v>2</v>
      </c>
      <c r="D4">
        <f t="shared" si="0"/>
        <v>0.3010299956639812</v>
      </c>
      <c r="E4">
        <f t="shared" si="1"/>
        <v>0.20038935920082426</v>
      </c>
      <c r="F4">
        <f t="shared" si="2"/>
        <v>-8.970403627194462E-2</v>
      </c>
      <c r="G4">
        <f t="shared" si="3"/>
        <v>10</v>
      </c>
      <c r="H4">
        <f t="shared" si="4"/>
        <v>0.1</v>
      </c>
      <c r="J4" t="s">
        <v>181</v>
      </c>
      <c r="K4">
        <f>SUM(E2:E30)</f>
        <v>2.9637579057810592</v>
      </c>
    </row>
    <row r="5" spans="1:11" x14ac:dyDescent="0.35">
      <c r="A5">
        <v>4</v>
      </c>
      <c r="B5" t="s">
        <v>143</v>
      </c>
      <c r="C5">
        <v>2</v>
      </c>
      <c r="D5">
        <f t="shared" si="0"/>
        <v>0.3010299956639812</v>
      </c>
      <c r="E5">
        <f t="shared" si="1"/>
        <v>0.20038935920082426</v>
      </c>
      <c r="F5">
        <f t="shared" si="2"/>
        <v>-8.970403627194462E-2</v>
      </c>
      <c r="G5">
        <f t="shared" si="3"/>
        <v>7.5</v>
      </c>
      <c r="H5">
        <f t="shared" si="4"/>
        <v>0.13333333333333333</v>
      </c>
      <c r="J5" t="s">
        <v>182</v>
      </c>
      <c r="K5">
        <f>SUM(F2:F30)</f>
        <v>-3.095184367687065E-2</v>
      </c>
    </row>
    <row r="6" spans="1:11" x14ac:dyDescent="0.35">
      <c r="A6">
        <v>5</v>
      </c>
      <c r="B6" t="s">
        <v>148</v>
      </c>
      <c r="C6">
        <v>2</v>
      </c>
      <c r="D6">
        <f t="shared" si="0"/>
        <v>0.3010299956639812</v>
      </c>
      <c r="E6">
        <f t="shared" si="1"/>
        <v>0.20038935920082426</v>
      </c>
      <c r="F6">
        <f t="shared" si="2"/>
        <v>-8.970403627194462E-2</v>
      </c>
      <c r="G6">
        <f t="shared" si="3"/>
        <v>6</v>
      </c>
      <c r="H6">
        <f t="shared" si="4"/>
        <v>0.16666666666666666</v>
      </c>
      <c r="J6" t="s">
        <v>183</v>
      </c>
      <c r="K6">
        <f>VAR(D2:D30)</f>
        <v>0.10584849663503755</v>
      </c>
    </row>
    <row r="7" spans="1:11" x14ac:dyDescent="0.35">
      <c r="A7">
        <v>6</v>
      </c>
      <c r="B7" t="s">
        <v>128</v>
      </c>
      <c r="C7">
        <v>3</v>
      </c>
      <c r="D7">
        <f t="shared" si="0"/>
        <v>0.47712125471966244</v>
      </c>
      <c r="E7">
        <f t="shared" si="1"/>
        <v>7.3743444089614099E-2</v>
      </c>
      <c r="F7">
        <f t="shared" si="2"/>
        <v>-2.0025581011921593E-2</v>
      </c>
      <c r="G7">
        <f t="shared" si="3"/>
        <v>5</v>
      </c>
      <c r="H7">
        <f t="shared" si="4"/>
        <v>0.2</v>
      </c>
      <c r="J7" t="s">
        <v>184</v>
      </c>
      <c r="K7">
        <f>STDEV(D2:D30)</f>
        <v>0.3253436592820545</v>
      </c>
    </row>
    <row r="8" spans="1:11" x14ac:dyDescent="0.35">
      <c r="A8">
        <v>7</v>
      </c>
      <c r="B8" t="s">
        <v>139</v>
      </c>
      <c r="C8">
        <v>3</v>
      </c>
      <c r="D8">
        <f t="shared" si="0"/>
        <v>0.47712125471966244</v>
      </c>
      <c r="E8">
        <f t="shared" si="1"/>
        <v>7.3743444089614099E-2</v>
      </c>
      <c r="F8">
        <f t="shared" si="2"/>
        <v>-2.0025581011921593E-2</v>
      </c>
      <c r="G8">
        <f t="shared" si="3"/>
        <v>4.2857142857142856</v>
      </c>
      <c r="H8">
        <f t="shared" si="4"/>
        <v>0.23333333333333334</v>
      </c>
      <c r="J8" t="s">
        <v>185</v>
      </c>
      <c r="K8">
        <f>SKEW(D2:D30)</f>
        <v>-3.4477493440911833E-2</v>
      </c>
    </row>
    <row r="9" spans="1:11" x14ac:dyDescent="0.35">
      <c r="A9">
        <v>8</v>
      </c>
      <c r="B9" t="s">
        <v>78</v>
      </c>
      <c r="C9">
        <v>4</v>
      </c>
      <c r="D9">
        <f t="shared" si="0"/>
        <v>0.6020599913279624</v>
      </c>
      <c r="E9">
        <f t="shared" si="1"/>
        <v>2.1497044654132474E-2</v>
      </c>
      <c r="F9">
        <f t="shared" si="2"/>
        <v>-3.1518688483881843E-3</v>
      </c>
      <c r="G9">
        <f t="shared" si="3"/>
        <v>3.75</v>
      </c>
      <c r="H9">
        <f t="shared" si="4"/>
        <v>0.26666666666666666</v>
      </c>
      <c r="J9" t="s">
        <v>186</v>
      </c>
      <c r="K9">
        <v>0</v>
      </c>
    </row>
    <row r="10" spans="1:11" x14ac:dyDescent="0.35">
      <c r="A10">
        <v>9</v>
      </c>
      <c r="B10" t="s">
        <v>134</v>
      </c>
      <c r="C10">
        <v>4</v>
      </c>
      <c r="D10">
        <f t="shared" si="0"/>
        <v>0.6020599913279624</v>
      </c>
      <c r="E10">
        <f t="shared" si="1"/>
        <v>2.1497044654132474E-2</v>
      </c>
      <c r="F10">
        <f t="shared" si="2"/>
        <v>-3.1518688483881843E-3</v>
      </c>
      <c r="G10">
        <f t="shared" si="3"/>
        <v>3.3333333333333335</v>
      </c>
      <c r="H10">
        <f t="shared" si="4"/>
        <v>0.3</v>
      </c>
      <c r="J10" t="s">
        <v>187</v>
      </c>
      <c r="K10">
        <v>-0.1</v>
      </c>
    </row>
    <row r="11" spans="1:11" x14ac:dyDescent="0.35">
      <c r="A11">
        <v>10</v>
      </c>
      <c r="B11" t="s">
        <v>21</v>
      </c>
      <c r="C11">
        <v>5</v>
      </c>
      <c r="D11">
        <f t="shared" si="0"/>
        <v>0.69897000433601886</v>
      </c>
      <c r="E11">
        <f t="shared" si="1"/>
        <v>2.4709540589584497E-3</v>
      </c>
      <c r="F11">
        <f t="shared" si="2"/>
        <v>-1.2282789422830788E-4</v>
      </c>
      <c r="G11">
        <f t="shared" si="3"/>
        <v>3</v>
      </c>
      <c r="H11">
        <f t="shared" si="4"/>
        <v>0.33333333333333331</v>
      </c>
    </row>
    <row r="12" spans="1:11" x14ac:dyDescent="0.35">
      <c r="A12">
        <v>11</v>
      </c>
      <c r="B12" t="s">
        <v>92</v>
      </c>
      <c r="C12">
        <v>5</v>
      </c>
      <c r="D12">
        <f t="shared" si="0"/>
        <v>0.69897000433601886</v>
      </c>
      <c r="E12">
        <f t="shared" si="1"/>
        <v>2.4709540589584497E-3</v>
      </c>
      <c r="F12">
        <f t="shared" si="2"/>
        <v>-1.2282789422830788E-4</v>
      </c>
      <c r="G12">
        <f t="shared" si="3"/>
        <v>2.7272727272727271</v>
      </c>
      <c r="H12">
        <f t="shared" si="4"/>
        <v>0.3666666666666667</v>
      </c>
    </row>
    <row r="13" spans="1:11" x14ac:dyDescent="0.35">
      <c r="A13">
        <v>12</v>
      </c>
      <c r="B13" t="s">
        <v>165</v>
      </c>
      <c r="C13">
        <v>5</v>
      </c>
      <c r="D13">
        <f t="shared" si="0"/>
        <v>0.69897000433601886</v>
      </c>
      <c r="E13">
        <f t="shared" si="1"/>
        <v>2.4709540589584497E-3</v>
      </c>
      <c r="F13">
        <f t="shared" si="2"/>
        <v>-1.2282789422830788E-4</v>
      </c>
      <c r="G13">
        <f t="shared" si="3"/>
        <v>2.5</v>
      </c>
      <c r="H13">
        <f t="shared" si="4"/>
        <v>0.4</v>
      </c>
    </row>
    <row r="14" spans="1:11" x14ac:dyDescent="0.35">
      <c r="A14">
        <v>13</v>
      </c>
      <c r="B14" t="s">
        <v>66</v>
      </c>
      <c r="C14">
        <v>6</v>
      </c>
      <c r="D14">
        <f t="shared" si="0"/>
        <v>0.77815125038364363</v>
      </c>
      <c r="E14">
        <f t="shared" si="1"/>
        <v>8.6863144291573352E-4</v>
      </c>
      <c r="F14">
        <f t="shared" si="2"/>
        <v>2.5600787160966081E-5</v>
      </c>
      <c r="G14">
        <f t="shared" si="3"/>
        <v>2.3076923076923075</v>
      </c>
      <c r="H14">
        <f t="shared" si="4"/>
        <v>0.43333333333333335</v>
      </c>
    </row>
    <row r="15" spans="1:11" x14ac:dyDescent="0.35">
      <c r="A15">
        <v>14</v>
      </c>
      <c r="B15" t="s">
        <v>98</v>
      </c>
      <c r="C15">
        <v>6</v>
      </c>
      <c r="D15">
        <f t="shared" si="0"/>
        <v>0.77815125038364363</v>
      </c>
      <c r="E15">
        <f t="shared" si="1"/>
        <v>8.6863144291573352E-4</v>
      </c>
      <c r="F15">
        <f t="shared" si="2"/>
        <v>2.5600787160966081E-5</v>
      </c>
      <c r="G15">
        <f t="shared" si="3"/>
        <v>2.1428571428571428</v>
      </c>
      <c r="H15">
        <f t="shared" si="4"/>
        <v>0.46666666666666667</v>
      </c>
    </row>
    <row r="16" spans="1:11" x14ac:dyDescent="0.35">
      <c r="A16">
        <v>15</v>
      </c>
      <c r="B16" t="s">
        <v>158</v>
      </c>
      <c r="C16">
        <v>6</v>
      </c>
      <c r="D16">
        <f t="shared" si="0"/>
        <v>0.77815125038364363</v>
      </c>
      <c r="E16">
        <f t="shared" si="1"/>
        <v>8.6863144291573352E-4</v>
      </c>
      <c r="F16">
        <f t="shared" si="2"/>
        <v>2.5600787160966081E-5</v>
      </c>
      <c r="G16">
        <f t="shared" si="3"/>
        <v>2</v>
      </c>
      <c r="H16">
        <f t="shared" si="4"/>
        <v>0.5</v>
      </c>
    </row>
    <row r="17" spans="1:8" x14ac:dyDescent="0.35">
      <c r="A17">
        <v>16</v>
      </c>
      <c r="B17" t="s">
        <v>161</v>
      </c>
      <c r="C17">
        <v>6</v>
      </c>
      <c r="D17">
        <f t="shared" si="0"/>
        <v>0.77815125038364363</v>
      </c>
      <c r="E17">
        <f t="shared" si="1"/>
        <v>8.6863144291573352E-4</v>
      </c>
      <c r="F17">
        <f t="shared" si="2"/>
        <v>2.5600787160966081E-5</v>
      </c>
      <c r="G17">
        <f t="shared" si="3"/>
        <v>1.875</v>
      </c>
      <c r="H17">
        <f t="shared" si="4"/>
        <v>0.53333333333333333</v>
      </c>
    </row>
    <row r="18" spans="1:8" x14ac:dyDescent="0.35">
      <c r="A18">
        <v>17</v>
      </c>
      <c r="B18" t="s">
        <v>14</v>
      </c>
      <c r="C18">
        <v>7</v>
      </c>
      <c r="D18">
        <f t="shared" si="0"/>
        <v>0.84509804001425681</v>
      </c>
      <c r="E18">
        <f t="shared" si="1"/>
        <v>9.2966898380430138E-3</v>
      </c>
      <c r="F18">
        <f t="shared" si="2"/>
        <v>8.9638073269445871E-4</v>
      </c>
      <c r="G18">
        <f t="shared" si="3"/>
        <v>1.7647058823529411</v>
      </c>
      <c r="H18">
        <f t="shared" si="4"/>
        <v>0.56666666666666665</v>
      </c>
    </row>
    <row r="19" spans="1:8" x14ac:dyDescent="0.35">
      <c r="A19">
        <v>18</v>
      </c>
      <c r="B19" t="s">
        <v>28</v>
      </c>
      <c r="C19">
        <v>7</v>
      </c>
      <c r="D19">
        <f t="shared" si="0"/>
        <v>0.84509804001425681</v>
      </c>
      <c r="E19">
        <f t="shared" si="1"/>
        <v>9.2966898380430138E-3</v>
      </c>
      <c r="F19">
        <f t="shared" si="2"/>
        <v>8.9638073269445871E-4</v>
      </c>
      <c r="G19">
        <f t="shared" si="3"/>
        <v>1.6666666666666667</v>
      </c>
      <c r="H19">
        <f t="shared" si="4"/>
        <v>0.6</v>
      </c>
    </row>
    <row r="20" spans="1:8" x14ac:dyDescent="0.35">
      <c r="A20">
        <v>19</v>
      </c>
      <c r="B20" t="s">
        <v>118</v>
      </c>
      <c r="C20">
        <v>7</v>
      </c>
      <c r="D20">
        <f t="shared" si="0"/>
        <v>0.84509804001425681</v>
      </c>
      <c r="E20">
        <f t="shared" si="1"/>
        <v>9.2966898380430138E-3</v>
      </c>
      <c r="F20">
        <f t="shared" si="2"/>
        <v>8.9638073269445871E-4</v>
      </c>
      <c r="G20">
        <f t="shared" si="3"/>
        <v>1.5789473684210527</v>
      </c>
      <c r="H20">
        <f t="shared" si="4"/>
        <v>0.6333333333333333</v>
      </c>
    </row>
    <row r="21" spans="1:8" x14ac:dyDescent="0.35">
      <c r="A21">
        <v>20</v>
      </c>
      <c r="B21" t="s">
        <v>124</v>
      </c>
      <c r="C21">
        <v>7</v>
      </c>
      <c r="D21">
        <f t="shared" si="0"/>
        <v>0.84509804001425681</v>
      </c>
      <c r="E21">
        <f t="shared" si="1"/>
        <v>9.2966898380430138E-3</v>
      </c>
      <c r="F21">
        <f t="shared" si="2"/>
        <v>8.9638073269445871E-4</v>
      </c>
      <c r="G21">
        <f t="shared" si="3"/>
        <v>1.5</v>
      </c>
      <c r="H21">
        <f t="shared" si="4"/>
        <v>0.66666666666666663</v>
      </c>
    </row>
    <row r="22" spans="1:8" x14ac:dyDescent="0.35">
      <c r="A22">
        <v>21</v>
      </c>
      <c r="B22" t="s">
        <v>41</v>
      </c>
      <c r="C22">
        <v>8</v>
      </c>
      <c r="D22">
        <f t="shared" si="0"/>
        <v>0.90308998699194354</v>
      </c>
      <c r="E22">
        <f t="shared" si="1"/>
        <v>2.3842846686353742E-2</v>
      </c>
      <c r="F22">
        <f t="shared" si="2"/>
        <v>3.6816047300851549E-3</v>
      </c>
      <c r="G22">
        <f t="shared" si="3"/>
        <v>1.4285714285714286</v>
      </c>
      <c r="H22">
        <f t="shared" si="4"/>
        <v>0.7</v>
      </c>
    </row>
    <row r="23" spans="1:8" x14ac:dyDescent="0.35">
      <c r="A23">
        <v>22</v>
      </c>
      <c r="B23" t="s">
        <v>48</v>
      </c>
      <c r="C23">
        <v>8</v>
      </c>
      <c r="D23">
        <f t="shared" si="0"/>
        <v>0.90308998699194354</v>
      </c>
      <c r="E23">
        <f t="shared" si="1"/>
        <v>2.3842846686353742E-2</v>
      </c>
      <c r="F23">
        <f t="shared" si="2"/>
        <v>3.6816047300851549E-3</v>
      </c>
      <c r="G23">
        <f t="shared" si="3"/>
        <v>1.3636363636363635</v>
      </c>
      <c r="H23">
        <f t="shared" si="4"/>
        <v>0.73333333333333339</v>
      </c>
    </row>
    <row r="24" spans="1:8" x14ac:dyDescent="0.35">
      <c r="A24">
        <v>23</v>
      </c>
      <c r="B24" t="s">
        <v>34</v>
      </c>
      <c r="C24">
        <v>9</v>
      </c>
      <c r="D24">
        <f t="shared" si="0"/>
        <v>0.95424250943932487</v>
      </c>
      <c r="E24">
        <f t="shared" si="1"/>
        <v>4.2256481263329072E-2</v>
      </c>
      <c r="F24">
        <f t="shared" si="2"/>
        <v>8.6864034174101625E-3</v>
      </c>
      <c r="G24">
        <f t="shared" si="3"/>
        <v>1.3043478260869565</v>
      </c>
      <c r="H24">
        <f t="shared" si="4"/>
        <v>0.76666666666666661</v>
      </c>
    </row>
    <row r="25" spans="1:8" x14ac:dyDescent="0.35">
      <c r="A25">
        <v>24</v>
      </c>
      <c r="B25" t="s">
        <v>53</v>
      </c>
      <c r="C25">
        <v>9</v>
      </c>
      <c r="D25">
        <f t="shared" si="0"/>
        <v>0.95424250943932487</v>
      </c>
      <c r="E25">
        <f t="shared" si="1"/>
        <v>4.2256481263329072E-2</v>
      </c>
      <c r="F25">
        <f t="shared" si="2"/>
        <v>8.6864034174101625E-3</v>
      </c>
      <c r="G25">
        <f t="shared" si="3"/>
        <v>1.25</v>
      </c>
      <c r="H25">
        <f t="shared" si="4"/>
        <v>0.8</v>
      </c>
    </row>
    <row r="26" spans="1:8" x14ac:dyDescent="0.35">
      <c r="A26">
        <v>25</v>
      </c>
      <c r="B26" t="s">
        <v>85</v>
      </c>
      <c r="C26">
        <v>12</v>
      </c>
      <c r="D26">
        <f t="shared" si="0"/>
        <v>1.0791812460476249</v>
      </c>
      <c r="E26">
        <f t="shared" si="1"/>
        <v>0.10923193537513048</v>
      </c>
      <c r="F26">
        <f t="shared" si="2"/>
        <v>3.6101433152943875E-2</v>
      </c>
      <c r="G26">
        <f t="shared" si="3"/>
        <v>1.2</v>
      </c>
      <c r="H26">
        <f t="shared" si="4"/>
        <v>0.83333333333333337</v>
      </c>
    </row>
    <row r="27" spans="1:8" x14ac:dyDescent="0.35">
      <c r="A27">
        <v>26</v>
      </c>
      <c r="B27" t="s">
        <v>104</v>
      </c>
      <c r="C27">
        <v>12</v>
      </c>
      <c r="D27">
        <f t="shared" si="0"/>
        <v>1.0791812460476249</v>
      </c>
      <c r="E27">
        <f t="shared" si="1"/>
        <v>0.10923193537513048</v>
      </c>
      <c r="F27">
        <f t="shared" si="2"/>
        <v>3.6101433152943875E-2</v>
      </c>
      <c r="G27">
        <f t="shared" si="3"/>
        <v>1.1538461538461537</v>
      </c>
      <c r="H27">
        <f t="shared" si="4"/>
        <v>0.8666666666666667</v>
      </c>
    </row>
    <row r="28" spans="1:8" x14ac:dyDescent="0.35">
      <c r="A28">
        <v>27</v>
      </c>
      <c r="B28" t="s">
        <v>153</v>
      </c>
      <c r="C28">
        <v>13</v>
      </c>
      <c r="D28">
        <f t="shared" si="0"/>
        <v>1.1139433523068367</v>
      </c>
      <c r="E28">
        <f t="shared" si="1"/>
        <v>0.13341826891171155</v>
      </c>
      <c r="F28">
        <f t="shared" si="2"/>
        <v>4.8732978096127005E-2</v>
      </c>
      <c r="G28">
        <f t="shared" si="3"/>
        <v>1.1111111111111112</v>
      </c>
      <c r="H28">
        <f t="shared" si="4"/>
        <v>0.89999999999999991</v>
      </c>
    </row>
    <row r="29" spans="1:8" x14ac:dyDescent="0.35">
      <c r="A29">
        <v>28</v>
      </c>
      <c r="B29" t="s">
        <v>72</v>
      </c>
      <c r="C29">
        <v>16</v>
      </c>
      <c r="D29">
        <f t="shared" si="0"/>
        <v>1.2041199826559248</v>
      </c>
      <c r="E29">
        <f t="shared" si="1"/>
        <v>0.20742676529748813</v>
      </c>
      <c r="F29">
        <f t="shared" si="2"/>
        <v>9.4470712807170384E-2</v>
      </c>
      <c r="G29">
        <f t="shared" si="3"/>
        <v>1.0714285714285714</v>
      </c>
      <c r="H29">
        <f t="shared" si="4"/>
        <v>0.93333333333333335</v>
      </c>
    </row>
    <row r="30" spans="1:8" x14ac:dyDescent="0.35">
      <c r="A30">
        <v>29</v>
      </c>
      <c r="B30" t="s">
        <v>59</v>
      </c>
      <c r="C30">
        <v>37</v>
      </c>
      <c r="D30">
        <f t="shared" si="0"/>
        <v>1.568201724066995</v>
      </c>
      <c r="E30">
        <f t="shared" si="1"/>
        <v>0.67161799300430236</v>
      </c>
      <c r="F30">
        <f t="shared" si="2"/>
        <v>0.55040641111489397</v>
      </c>
      <c r="G30">
        <f t="shared" si="3"/>
        <v>1.0344827586206897</v>
      </c>
      <c r="H30">
        <f t="shared" si="4"/>
        <v>0.96666666666666656</v>
      </c>
    </row>
    <row r="33" spans="2:8" x14ac:dyDescent="0.35">
      <c r="B33" t="s">
        <v>188</v>
      </c>
      <c r="C33" t="s">
        <v>195</v>
      </c>
      <c r="D33" t="s">
        <v>189</v>
      </c>
      <c r="E33" t="s">
        <v>191</v>
      </c>
      <c r="F33" t="s">
        <v>192</v>
      </c>
      <c r="G33" t="s">
        <v>193</v>
      </c>
      <c r="H33" s="1" t="s">
        <v>194</v>
      </c>
    </row>
    <row r="34" spans="2:8" x14ac:dyDescent="0.35">
      <c r="B34">
        <v>2</v>
      </c>
      <c r="C34">
        <v>0</v>
      </c>
      <c r="D34">
        <v>1.7000000000000001E-2</v>
      </c>
      <c r="E34">
        <f>(C34-D34)/($K$9-$K$10)</f>
        <v>-0.17</v>
      </c>
      <c r="F34" s="2">
        <f>C34+(E34*($K$8-$K$9))</f>
        <v>5.861173884955012E-3</v>
      </c>
      <c r="G34" s="2">
        <f t="shared" ref="G34:G40" si="5">$K$3+(F34*$K$7)</f>
        <v>0.75058559208143283</v>
      </c>
      <c r="H34" s="3">
        <f t="shared" ref="H34:H40" si="6">10^G34</f>
        <v>5.6310008394151216</v>
      </c>
    </row>
    <row r="35" spans="2:8" x14ac:dyDescent="0.35">
      <c r="B35">
        <v>5</v>
      </c>
      <c r="C35">
        <v>0.84199999999999997</v>
      </c>
      <c r="D35">
        <v>0.84599999999999997</v>
      </c>
      <c r="E35">
        <f t="shared" ref="E35:E40" si="7">(C35-D35)/($K$9-$K$10)</f>
        <v>-4.0000000000000036E-2</v>
      </c>
      <c r="F35" s="2">
        <f t="shared" ref="F35:F40" si="8">C35+(E35*($K$8-$K$9))</f>
        <v>0.84337909973763647</v>
      </c>
      <c r="G35" s="2">
        <f t="shared" si="5"/>
        <v>1.0230667387926606</v>
      </c>
      <c r="H35" s="3">
        <f t="shared" si="6"/>
        <v>10.545489383201753</v>
      </c>
    </row>
    <row r="36" spans="2:8" x14ac:dyDescent="0.35">
      <c r="B36">
        <v>10</v>
      </c>
      <c r="C36">
        <v>1.282</v>
      </c>
      <c r="D36">
        <v>1.27</v>
      </c>
      <c r="E36">
        <f t="shared" si="7"/>
        <v>0.12000000000000011</v>
      </c>
      <c r="F36" s="2">
        <f t="shared" si="8"/>
        <v>1.2778627007870906</v>
      </c>
      <c r="G36" s="2">
        <f t="shared" si="5"/>
        <v>1.1644232234561342</v>
      </c>
      <c r="H36" s="3">
        <f t="shared" si="6"/>
        <v>14.602365793914151</v>
      </c>
    </row>
    <row r="37" spans="2:8" x14ac:dyDescent="0.35">
      <c r="B37">
        <v>25</v>
      </c>
      <c r="C37">
        <v>1.7509999999999999</v>
      </c>
      <c r="D37">
        <v>1.716</v>
      </c>
      <c r="E37">
        <f t="shared" si="7"/>
        <v>0.3499999999999992</v>
      </c>
      <c r="F37" s="2">
        <f t="shared" si="8"/>
        <v>1.7389328772956807</v>
      </c>
      <c r="G37" s="2">
        <f t="shared" si="5"/>
        <v>1.3144294818672617</v>
      </c>
      <c r="H37" s="3">
        <f t="shared" si="6"/>
        <v>20.626687163450974</v>
      </c>
    </row>
    <row r="38" spans="2:8" x14ac:dyDescent="0.35">
      <c r="B38">
        <v>50</v>
      </c>
      <c r="C38">
        <v>2.0539999999999998</v>
      </c>
      <c r="D38">
        <v>2</v>
      </c>
      <c r="E38">
        <f t="shared" si="7"/>
        <v>0.53999999999999826</v>
      </c>
      <c r="F38" s="2">
        <f t="shared" si="8"/>
        <v>2.0353821535419074</v>
      </c>
      <c r="G38" s="2">
        <f t="shared" si="5"/>
        <v>1.4108773741927259</v>
      </c>
      <c r="H38" s="3">
        <f t="shared" si="6"/>
        <v>25.755938190382771</v>
      </c>
    </row>
    <row r="39" spans="2:8" x14ac:dyDescent="0.35">
      <c r="B39">
        <v>100</v>
      </c>
      <c r="C39">
        <v>2.3260000000000001</v>
      </c>
      <c r="D39">
        <v>2.2519999999999998</v>
      </c>
      <c r="E39">
        <f t="shared" si="7"/>
        <v>0.74000000000000288</v>
      </c>
      <c r="F39" s="2">
        <f t="shared" si="8"/>
        <v>2.3004866548537253</v>
      </c>
      <c r="G39" s="2">
        <f t="shared" si="5"/>
        <v>1.4971274427416568</v>
      </c>
      <c r="H39" s="3">
        <f t="shared" si="6"/>
        <v>31.414304043390644</v>
      </c>
    </row>
    <row r="40" spans="2:8" x14ac:dyDescent="0.35">
      <c r="B40">
        <v>200</v>
      </c>
      <c r="C40">
        <v>2.5760000000000001</v>
      </c>
      <c r="D40">
        <v>2.4820000000000002</v>
      </c>
      <c r="E40">
        <f t="shared" si="7"/>
        <v>0.93999999999999861</v>
      </c>
      <c r="F40" s="2">
        <f t="shared" si="8"/>
        <v>2.5435911561655429</v>
      </c>
      <c r="G40" s="2">
        <f t="shared" si="5"/>
        <v>1.5762199507863826</v>
      </c>
      <c r="H40" s="3">
        <f t="shared" si="6"/>
        <v>37.689463097769497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F9A8-4BAD-47F8-A647-E007489DB786}">
  <dimension ref="A1:K40"/>
  <sheetViews>
    <sheetView tabSelected="1" topLeftCell="A25" workbookViewId="0">
      <selection activeCell="F35" sqref="F35"/>
    </sheetView>
  </sheetViews>
  <sheetFormatPr defaultRowHeight="14.5" x14ac:dyDescent="0.35"/>
  <sheetData>
    <row r="1" spans="1:11" x14ac:dyDescent="0.35">
      <c r="A1" t="s">
        <v>170</v>
      </c>
      <c r="B1" t="s">
        <v>171</v>
      </c>
      <c r="C1" t="s">
        <v>172</v>
      </c>
      <c r="D1" t="s">
        <v>173</v>
      </c>
      <c r="E1" t="s">
        <v>174</v>
      </c>
      <c r="F1" t="s">
        <v>175</v>
      </c>
      <c r="G1" t="s">
        <v>176</v>
      </c>
      <c r="H1" t="s">
        <v>177</v>
      </c>
      <c r="J1" t="s">
        <v>178</v>
      </c>
      <c r="K1">
        <f>COUNT(C2:C30)</f>
        <v>29</v>
      </c>
    </row>
    <row r="2" spans="1:11" x14ac:dyDescent="0.35">
      <c r="A2">
        <v>1</v>
      </c>
      <c r="B2" t="s">
        <v>109</v>
      </c>
      <c r="C2">
        <v>1.01</v>
      </c>
      <c r="D2">
        <f t="shared" ref="D2:D30" si="0">LOG(C2)</f>
        <v>4.3213737826425782E-3</v>
      </c>
      <c r="E2">
        <f t="shared" ref="E2:E30" si="1">(D2-$K$3)^2</f>
        <v>0.59786097104309466</v>
      </c>
      <c r="F2">
        <f t="shared" ref="F2:F30" si="2">(D2-$K$3)^3</f>
        <v>-0.46227489088237789</v>
      </c>
      <c r="G2">
        <f t="shared" ref="G2:G30" si="3">($K$1+1)/A2</f>
        <v>30</v>
      </c>
      <c r="H2">
        <f t="shared" ref="H2:H30" si="4">1/G2</f>
        <v>3.3333333333333333E-2</v>
      </c>
      <c r="J2" t="s">
        <v>179</v>
      </c>
      <c r="K2">
        <f>AVERAGE(C2:C30)</f>
        <v>8.2486206896551728</v>
      </c>
    </row>
    <row r="3" spans="1:11" x14ac:dyDescent="0.35">
      <c r="A3">
        <v>2</v>
      </c>
      <c r="B3" t="s">
        <v>143</v>
      </c>
      <c r="C3">
        <v>1.42</v>
      </c>
      <c r="D3">
        <f t="shared" si="0"/>
        <v>0.15228834438305647</v>
      </c>
      <c r="E3">
        <f t="shared" si="1"/>
        <v>0.39093472210612323</v>
      </c>
      <c r="F3">
        <f t="shared" si="2"/>
        <v>-0.24443104702355661</v>
      </c>
      <c r="G3">
        <f t="shared" si="3"/>
        <v>15</v>
      </c>
      <c r="H3">
        <f t="shared" si="4"/>
        <v>6.6666666666666666E-2</v>
      </c>
      <c r="J3" t="s">
        <v>180</v>
      </c>
      <c r="K3">
        <f>AVERAGE(D2:D30)</f>
        <v>0.77753607297239191</v>
      </c>
    </row>
    <row r="4" spans="1:11" x14ac:dyDescent="0.35">
      <c r="A4">
        <v>3</v>
      </c>
      <c r="B4" t="s">
        <v>148</v>
      </c>
      <c r="C4">
        <v>1.64</v>
      </c>
      <c r="D4">
        <f t="shared" si="0"/>
        <v>0.21484384804769785</v>
      </c>
      <c r="E4">
        <f t="shared" si="1"/>
        <v>0.3166225399907025</v>
      </c>
      <c r="F4">
        <f t="shared" si="2"/>
        <v>-0.17816104148867631</v>
      </c>
      <c r="G4">
        <f t="shared" si="3"/>
        <v>10</v>
      </c>
      <c r="H4">
        <f t="shared" si="4"/>
        <v>0.1</v>
      </c>
      <c r="J4" t="s">
        <v>181</v>
      </c>
      <c r="K4">
        <f>SUM(E2:E30)</f>
        <v>3.815663585843359</v>
      </c>
    </row>
    <row r="5" spans="1:11" x14ac:dyDescent="0.35">
      <c r="A5">
        <v>4</v>
      </c>
      <c r="B5" t="s">
        <v>8</v>
      </c>
      <c r="C5">
        <v>1.81</v>
      </c>
      <c r="D5">
        <f t="shared" si="0"/>
        <v>0.2576785748691845</v>
      </c>
      <c r="E5">
        <f t="shared" si="1"/>
        <v>0.27025181833412626</v>
      </c>
      <c r="F5">
        <f t="shared" si="2"/>
        <v>-0.14049243413702139</v>
      </c>
      <c r="G5">
        <f t="shared" si="3"/>
        <v>7.5</v>
      </c>
      <c r="H5">
        <f t="shared" si="4"/>
        <v>0.13333333333333333</v>
      </c>
      <c r="J5" t="s">
        <v>182</v>
      </c>
      <c r="K5">
        <f>SUM(F2:F30)</f>
        <v>-0.32197333732017885</v>
      </c>
    </row>
    <row r="6" spans="1:11" x14ac:dyDescent="0.35">
      <c r="A6">
        <v>5</v>
      </c>
      <c r="B6" t="s">
        <v>113</v>
      </c>
      <c r="C6">
        <v>2.48</v>
      </c>
      <c r="D6">
        <f t="shared" si="0"/>
        <v>0.39445168082621629</v>
      </c>
      <c r="E6">
        <f t="shared" si="1"/>
        <v>0.14675365150600486</v>
      </c>
      <c r="F6">
        <f t="shared" si="2"/>
        <v>-5.6219033382409564E-2</v>
      </c>
      <c r="G6">
        <f t="shared" si="3"/>
        <v>6</v>
      </c>
      <c r="H6">
        <f t="shared" si="4"/>
        <v>0.16666666666666666</v>
      </c>
      <c r="J6" t="s">
        <v>183</v>
      </c>
      <c r="K6">
        <f>VAR(D2:D30)</f>
        <v>0.13627369949440546</v>
      </c>
    </row>
    <row r="7" spans="1:11" x14ac:dyDescent="0.35">
      <c r="A7">
        <v>6</v>
      </c>
      <c r="B7" t="s">
        <v>139</v>
      </c>
      <c r="C7">
        <v>2.67</v>
      </c>
      <c r="D7">
        <f t="shared" si="0"/>
        <v>0.42651126136457523</v>
      </c>
      <c r="E7">
        <f t="shared" si="1"/>
        <v>0.12321841836430319</v>
      </c>
      <c r="F7">
        <f t="shared" si="2"/>
        <v>-4.3252722092942668E-2</v>
      </c>
      <c r="G7">
        <f t="shared" si="3"/>
        <v>5</v>
      </c>
      <c r="H7">
        <f t="shared" si="4"/>
        <v>0.2</v>
      </c>
      <c r="J7" t="s">
        <v>184</v>
      </c>
      <c r="K7">
        <f>STDEV(D2:D30)</f>
        <v>0.36915267775597327</v>
      </c>
    </row>
    <row r="8" spans="1:11" x14ac:dyDescent="0.35">
      <c r="A8">
        <v>7</v>
      </c>
      <c r="B8" t="s">
        <v>78</v>
      </c>
      <c r="C8">
        <v>3.09</v>
      </c>
      <c r="D8">
        <f t="shared" si="0"/>
        <v>0.48995847942483461</v>
      </c>
      <c r="E8">
        <f t="shared" si="1"/>
        <v>8.2700872310604065E-2</v>
      </c>
      <c r="F8">
        <f t="shared" si="2"/>
        <v>-2.3782917843367331E-2</v>
      </c>
      <c r="G8">
        <f t="shared" si="3"/>
        <v>4.2857142857142856</v>
      </c>
      <c r="H8">
        <f t="shared" si="4"/>
        <v>0.23333333333333334</v>
      </c>
      <c r="J8" t="s">
        <v>185</v>
      </c>
      <c r="K8">
        <f>SKEW(D2:D30)</f>
        <v>-0.24551500647847421</v>
      </c>
    </row>
    <row r="9" spans="1:11" x14ac:dyDescent="0.35">
      <c r="A9">
        <v>8</v>
      </c>
      <c r="B9" t="s">
        <v>128</v>
      </c>
      <c r="C9">
        <v>3.29</v>
      </c>
      <c r="D9">
        <f t="shared" si="0"/>
        <v>0.51719589794997434</v>
      </c>
      <c r="E9">
        <f t="shared" si="1"/>
        <v>6.7777006730703013E-2</v>
      </c>
      <c r="F9">
        <f t="shared" si="2"/>
        <v>-1.7645077794766796E-2</v>
      </c>
      <c r="G9">
        <f t="shared" si="3"/>
        <v>3.75</v>
      </c>
      <c r="H9">
        <f t="shared" si="4"/>
        <v>0.26666666666666666</v>
      </c>
      <c r="J9" t="s">
        <v>186</v>
      </c>
      <c r="K9">
        <v>-0.2</v>
      </c>
    </row>
    <row r="10" spans="1:11" x14ac:dyDescent="0.35">
      <c r="A10">
        <v>9</v>
      </c>
      <c r="B10" t="s">
        <v>98</v>
      </c>
      <c r="C10">
        <v>3.58</v>
      </c>
      <c r="D10">
        <f t="shared" si="0"/>
        <v>0.55388302664387434</v>
      </c>
      <c r="E10">
        <f t="shared" si="1"/>
        <v>5.0020685132026024E-2</v>
      </c>
      <c r="F10">
        <f t="shared" si="2"/>
        <v>-1.1187278609217206E-2</v>
      </c>
      <c r="G10">
        <f t="shared" si="3"/>
        <v>3.3333333333333335</v>
      </c>
      <c r="H10">
        <f t="shared" si="4"/>
        <v>0.3</v>
      </c>
      <c r="J10" t="s">
        <v>187</v>
      </c>
      <c r="K10">
        <v>-0.3</v>
      </c>
    </row>
    <row r="11" spans="1:11" x14ac:dyDescent="0.35">
      <c r="A11">
        <v>10</v>
      </c>
      <c r="B11" t="s">
        <v>134</v>
      </c>
      <c r="C11">
        <v>4.04</v>
      </c>
      <c r="D11">
        <f t="shared" si="0"/>
        <v>0.60638136511060492</v>
      </c>
      <c r="E11">
        <f t="shared" si="1"/>
        <v>2.929393402325365E-2</v>
      </c>
      <c r="F11">
        <f t="shared" si="2"/>
        <v>-5.0137947198724405E-3</v>
      </c>
      <c r="G11">
        <f t="shared" si="3"/>
        <v>3</v>
      </c>
      <c r="H11">
        <f t="shared" si="4"/>
        <v>0.33333333333333331</v>
      </c>
    </row>
    <row r="12" spans="1:11" x14ac:dyDescent="0.35">
      <c r="A12">
        <v>11</v>
      </c>
      <c r="B12" t="s">
        <v>124</v>
      </c>
      <c r="C12">
        <v>5.16</v>
      </c>
      <c r="D12">
        <f t="shared" si="0"/>
        <v>0.71264970162721142</v>
      </c>
      <c r="E12">
        <f t="shared" si="1"/>
        <v>4.2102411863446602E-3</v>
      </c>
      <c r="F12">
        <f t="shared" si="2"/>
        <v>-2.7318727306993286E-4</v>
      </c>
      <c r="G12">
        <f t="shared" si="3"/>
        <v>2.7272727272727271</v>
      </c>
      <c r="H12">
        <f t="shared" si="4"/>
        <v>0.3666666666666667</v>
      </c>
    </row>
    <row r="13" spans="1:11" x14ac:dyDescent="0.35">
      <c r="A13">
        <v>12</v>
      </c>
      <c r="B13" t="s">
        <v>92</v>
      </c>
      <c r="C13">
        <v>5.49</v>
      </c>
      <c r="D13">
        <f t="shared" si="0"/>
        <v>0.7395723444500919</v>
      </c>
      <c r="E13">
        <f t="shared" si="1"/>
        <v>1.4412446833148953E-3</v>
      </c>
      <c r="F13">
        <f t="shared" si="2"/>
        <v>-5.4715021891574938E-5</v>
      </c>
      <c r="G13">
        <f t="shared" si="3"/>
        <v>2.5</v>
      </c>
      <c r="H13">
        <f t="shared" si="4"/>
        <v>0.4</v>
      </c>
    </row>
    <row r="14" spans="1:11" x14ac:dyDescent="0.35">
      <c r="A14">
        <v>13</v>
      </c>
      <c r="B14" t="s">
        <v>165</v>
      </c>
      <c r="C14">
        <v>5.58</v>
      </c>
      <c r="D14">
        <f t="shared" si="0"/>
        <v>0.74663419893757876</v>
      </c>
      <c r="E14">
        <f t="shared" si="1"/>
        <v>9.5492581886345905E-4</v>
      </c>
      <c r="F14">
        <f t="shared" si="2"/>
        <v>-2.9508997367109409E-5</v>
      </c>
      <c r="G14">
        <f t="shared" si="3"/>
        <v>2.3076923076923075</v>
      </c>
      <c r="H14">
        <f t="shared" si="4"/>
        <v>0.43333333333333335</v>
      </c>
    </row>
    <row r="15" spans="1:11" x14ac:dyDescent="0.35">
      <c r="A15">
        <v>14</v>
      </c>
      <c r="B15" t="s">
        <v>158</v>
      </c>
      <c r="C15">
        <v>6.09</v>
      </c>
      <c r="D15">
        <f t="shared" si="0"/>
        <v>0.78461729263287538</v>
      </c>
      <c r="E15">
        <f t="shared" si="1"/>
        <v>5.0143671880017677E-5</v>
      </c>
      <c r="F15">
        <f t="shared" si="2"/>
        <v>3.5507835516561346E-7</v>
      </c>
      <c r="G15">
        <f t="shared" si="3"/>
        <v>2.1428571428571428</v>
      </c>
      <c r="H15">
        <f t="shared" si="4"/>
        <v>0.46666666666666667</v>
      </c>
    </row>
    <row r="16" spans="1:11" x14ac:dyDescent="0.35">
      <c r="A16">
        <v>15</v>
      </c>
      <c r="B16" t="s">
        <v>161</v>
      </c>
      <c r="C16">
        <v>6.3</v>
      </c>
      <c r="D16">
        <f t="shared" si="0"/>
        <v>0.79934054945358168</v>
      </c>
      <c r="E16">
        <f t="shared" si="1"/>
        <v>4.7543519461875787E-4</v>
      </c>
      <c r="F16">
        <f t="shared" si="2"/>
        <v>1.0366615519394589E-5</v>
      </c>
      <c r="G16">
        <f t="shared" si="3"/>
        <v>2</v>
      </c>
      <c r="H16">
        <f t="shared" si="4"/>
        <v>0.5</v>
      </c>
    </row>
    <row r="17" spans="1:8" x14ac:dyDescent="0.35">
      <c r="A17">
        <v>16</v>
      </c>
      <c r="B17" t="s">
        <v>21</v>
      </c>
      <c r="C17">
        <v>6.44</v>
      </c>
      <c r="D17">
        <f t="shared" si="0"/>
        <v>0.80888586735981216</v>
      </c>
      <c r="E17">
        <f t="shared" si="1"/>
        <v>9.8280960813352625E-4</v>
      </c>
      <c r="F17">
        <f t="shared" si="2"/>
        <v>3.0810879136967114E-5</v>
      </c>
      <c r="G17">
        <f t="shared" si="3"/>
        <v>1.875</v>
      </c>
      <c r="H17">
        <f t="shared" si="4"/>
        <v>0.53333333333333333</v>
      </c>
    </row>
    <row r="18" spans="1:8" x14ac:dyDescent="0.35">
      <c r="A18">
        <v>17</v>
      </c>
      <c r="B18" t="s">
        <v>14</v>
      </c>
      <c r="C18">
        <v>8.3000000000000007</v>
      </c>
      <c r="D18">
        <f t="shared" si="0"/>
        <v>0.91907809237607396</v>
      </c>
      <c r="E18">
        <f t="shared" si="1"/>
        <v>2.0034143256872305E-2</v>
      </c>
      <c r="F18">
        <f t="shared" si="2"/>
        <v>2.8356730936003657E-3</v>
      </c>
      <c r="G18">
        <f t="shared" si="3"/>
        <v>1.7647058823529411</v>
      </c>
      <c r="H18">
        <f t="shared" si="4"/>
        <v>0.56666666666666665</v>
      </c>
    </row>
    <row r="19" spans="1:8" x14ac:dyDescent="0.35">
      <c r="A19">
        <v>18</v>
      </c>
      <c r="B19" t="s">
        <v>66</v>
      </c>
      <c r="C19">
        <v>8.4</v>
      </c>
      <c r="D19">
        <f t="shared" si="0"/>
        <v>0.9242792860618817</v>
      </c>
      <c r="E19">
        <f t="shared" si="1"/>
        <v>2.1533570587827407E-2</v>
      </c>
      <c r="F19">
        <f t="shared" si="2"/>
        <v>3.159905337347127E-3</v>
      </c>
      <c r="G19">
        <f t="shared" si="3"/>
        <v>1.6666666666666667</v>
      </c>
      <c r="H19">
        <f t="shared" si="4"/>
        <v>0.6</v>
      </c>
    </row>
    <row r="20" spans="1:8" x14ac:dyDescent="0.35">
      <c r="A20">
        <v>19</v>
      </c>
      <c r="B20" t="s">
        <v>118</v>
      </c>
      <c r="C20">
        <v>8.81</v>
      </c>
      <c r="D20">
        <f t="shared" si="0"/>
        <v>0.94497590841204793</v>
      </c>
      <c r="E20">
        <f t="shared" si="1"/>
        <v>2.8036098492059087E-2</v>
      </c>
      <c r="F20">
        <f t="shared" si="2"/>
        <v>4.6943597178803614E-3</v>
      </c>
      <c r="G20">
        <f t="shared" si="3"/>
        <v>1.5789473684210527</v>
      </c>
      <c r="H20">
        <f t="shared" si="4"/>
        <v>0.6333333333333333</v>
      </c>
    </row>
    <row r="21" spans="1:8" x14ac:dyDescent="0.35">
      <c r="A21">
        <v>20</v>
      </c>
      <c r="B21" t="s">
        <v>85</v>
      </c>
      <c r="C21">
        <v>9.32</v>
      </c>
      <c r="D21">
        <f t="shared" si="0"/>
        <v>0.96941591235398139</v>
      </c>
      <c r="E21">
        <f t="shared" si="1"/>
        <v>3.6817872761104577E-2</v>
      </c>
      <c r="F21">
        <f t="shared" si="2"/>
        <v>7.0646075117725441E-3</v>
      </c>
      <c r="G21">
        <f t="shared" si="3"/>
        <v>1.5</v>
      </c>
      <c r="H21">
        <f t="shared" si="4"/>
        <v>0.66666666666666663</v>
      </c>
    </row>
    <row r="22" spans="1:8" x14ac:dyDescent="0.35">
      <c r="A22">
        <v>21</v>
      </c>
      <c r="B22" t="s">
        <v>28</v>
      </c>
      <c r="C22">
        <v>10.34</v>
      </c>
      <c r="D22">
        <f t="shared" si="0"/>
        <v>1.0145205387579237</v>
      </c>
      <c r="E22">
        <f t="shared" si="1"/>
        <v>5.6161637023653885E-2</v>
      </c>
      <c r="F22">
        <f t="shared" si="2"/>
        <v>1.3309435547691558E-2</v>
      </c>
      <c r="G22">
        <f t="shared" si="3"/>
        <v>1.4285714285714286</v>
      </c>
      <c r="H22">
        <f t="shared" si="4"/>
        <v>0.7</v>
      </c>
    </row>
    <row r="23" spans="1:8" x14ac:dyDescent="0.35">
      <c r="A23">
        <v>22</v>
      </c>
      <c r="B23" t="s">
        <v>153</v>
      </c>
      <c r="C23">
        <v>10.5</v>
      </c>
      <c r="D23">
        <f t="shared" si="0"/>
        <v>1.0211892990699381</v>
      </c>
      <c r="E23">
        <f t="shared" si="1"/>
        <v>5.9366894587741942E-2</v>
      </c>
      <c r="F23">
        <f t="shared" si="2"/>
        <v>1.4464935389696275E-2</v>
      </c>
      <c r="G23">
        <f t="shared" si="3"/>
        <v>1.3636363636363635</v>
      </c>
      <c r="H23">
        <f t="shared" si="4"/>
        <v>0.73333333333333339</v>
      </c>
    </row>
    <row r="24" spans="1:8" x14ac:dyDescent="0.35">
      <c r="A24">
        <v>23</v>
      </c>
      <c r="B24" t="s">
        <v>104</v>
      </c>
      <c r="C24">
        <v>11.82</v>
      </c>
      <c r="D24">
        <f t="shared" si="0"/>
        <v>1.0726174765452365</v>
      </c>
      <c r="E24">
        <f t="shared" si="1"/>
        <v>8.7073034734519994E-2</v>
      </c>
      <c r="F24">
        <f t="shared" si="2"/>
        <v>2.5693633302809212E-2</v>
      </c>
      <c r="G24">
        <f t="shared" si="3"/>
        <v>1.3043478260869565</v>
      </c>
      <c r="H24">
        <f t="shared" si="4"/>
        <v>0.76666666666666661</v>
      </c>
    </row>
    <row r="25" spans="1:8" x14ac:dyDescent="0.35">
      <c r="A25">
        <v>24</v>
      </c>
      <c r="B25" t="s">
        <v>53</v>
      </c>
      <c r="C25">
        <v>13.83</v>
      </c>
      <c r="D25">
        <f t="shared" si="0"/>
        <v>1.1408221801093106</v>
      </c>
      <c r="E25">
        <f t="shared" si="1"/>
        <v>0.13197679563869674</v>
      </c>
      <c r="F25">
        <f t="shared" si="2"/>
        <v>4.7945336319986806E-2</v>
      </c>
      <c r="G25">
        <f t="shared" si="3"/>
        <v>1.25</v>
      </c>
      <c r="H25">
        <f t="shared" si="4"/>
        <v>0.8</v>
      </c>
    </row>
    <row r="26" spans="1:8" x14ac:dyDescent="0.35">
      <c r="A26">
        <v>25</v>
      </c>
      <c r="B26" t="s">
        <v>48</v>
      </c>
      <c r="C26">
        <v>14.66</v>
      </c>
      <c r="D26">
        <f t="shared" si="0"/>
        <v>1.1661339703051092</v>
      </c>
      <c r="E26">
        <f t="shared" si="1"/>
        <v>0.15100832581140911</v>
      </c>
      <c r="F26">
        <f t="shared" si="2"/>
        <v>5.8681517890047483E-2</v>
      </c>
      <c r="G26">
        <f t="shared" si="3"/>
        <v>1.2</v>
      </c>
      <c r="H26">
        <f t="shared" si="4"/>
        <v>0.83333333333333337</v>
      </c>
    </row>
    <row r="27" spans="1:8" x14ac:dyDescent="0.35">
      <c r="A27">
        <v>26</v>
      </c>
      <c r="B27" t="s">
        <v>41</v>
      </c>
      <c r="C27">
        <v>14.68</v>
      </c>
      <c r="D27">
        <f t="shared" si="0"/>
        <v>1.1667260555800518</v>
      </c>
      <c r="E27">
        <f t="shared" si="1"/>
        <v>0.15146884256215062</v>
      </c>
      <c r="F27">
        <f t="shared" si="2"/>
        <v>5.895015620236578E-2</v>
      </c>
      <c r="G27">
        <f t="shared" si="3"/>
        <v>1.1538461538461537</v>
      </c>
      <c r="H27">
        <f t="shared" si="4"/>
        <v>0.8666666666666667</v>
      </c>
    </row>
    <row r="28" spans="1:8" x14ac:dyDescent="0.35">
      <c r="A28">
        <v>27</v>
      </c>
      <c r="B28" t="s">
        <v>34</v>
      </c>
      <c r="C28">
        <v>15.83</v>
      </c>
      <c r="D28">
        <f t="shared" si="0"/>
        <v>1.199480914862356</v>
      </c>
      <c r="E28">
        <f t="shared" si="1"/>
        <v>0.17803744959754678</v>
      </c>
      <c r="F28">
        <f t="shared" si="2"/>
        <v>7.5121983520929317E-2</v>
      </c>
      <c r="G28">
        <f t="shared" si="3"/>
        <v>1.1111111111111112</v>
      </c>
      <c r="H28">
        <f t="shared" si="4"/>
        <v>0.89999999999999991</v>
      </c>
    </row>
    <row r="29" spans="1:8" x14ac:dyDescent="0.35">
      <c r="A29">
        <v>28</v>
      </c>
      <c r="B29" t="s">
        <v>72</v>
      </c>
      <c r="C29">
        <v>18.48</v>
      </c>
      <c r="D29">
        <f t="shared" si="0"/>
        <v>1.266701966884088</v>
      </c>
      <c r="E29">
        <f t="shared" si="1"/>
        <v>0.23928327176642869</v>
      </c>
      <c r="F29">
        <f t="shared" si="2"/>
        <v>0.1170492155317404</v>
      </c>
      <c r="G29">
        <f t="shared" si="3"/>
        <v>1.0714285714285714</v>
      </c>
      <c r="H29">
        <f t="shared" si="4"/>
        <v>0.93333333333333335</v>
      </c>
    </row>
    <row r="30" spans="1:8" x14ac:dyDescent="0.35">
      <c r="A30">
        <v>29</v>
      </c>
      <c r="B30" t="s">
        <v>59</v>
      </c>
      <c r="C30">
        <v>34.15</v>
      </c>
      <c r="D30">
        <f t="shared" si="0"/>
        <v>1.5333907080175513</v>
      </c>
      <c r="E30">
        <f t="shared" si="1"/>
        <v>0.57131622931925108</v>
      </c>
      <c r="F30">
        <f t="shared" si="2"/>
        <v>0.43183202000747911</v>
      </c>
      <c r="G30">
        <f t="shared" si="3"/>
        <v>1.0344827586206897</v>
      </c>
      <c r="H30">
        <f t="shared" si="4"/>
        <v>0.96666666666666656</v>
      </c>
    </row>
    <row r="33" spans="2:8" x14ac:dyDescent="0.35">
      <c r="B33" t="s">
        <v>188</v>
      </c>
      <c r="C33" t="s">
        <v>190</v>
      </c>
      <c r="D33" t="s">
        <v>196</v>
      </c>
      <c r="E33" t="s">
        <v>191</v>
      </c>
      <c r="F33" t="s">
        <v>192</v>
      </c>
      <c r="G33" t="s">
        <v>193</v>
      </c>
      <c r="H33" s="1" t="s">
        <v>194</v>
      </c>
    </row>
    <row r="34" spans="2:8" x14ac:dyDescent="0.35">
      <c r="B34">
        <v>2</v>
      </c>
      <c r="C34">
        <v>3.3000000000000002E-2</v>
      </c>
      <c r="D34">
        <v>0.05</v>
      </c>
      <c r="E34">
        <f>(C34-D34)/($K$9-$K$10)</f>
        <v>-0.17000000000000004</v>
      </c>
      <c r="F34" s="2">
        <f>C34+(E34*($K$8-$K$9))</f>
        <v>4.073755110134062E-2</v>
      </c>
      <c r="G34" s="2">
        <f t="shared" ref="G34:G40" si="5">$K$3+(F34*$K$7)</f>
        <v>0.79257444904667262</v>
      </c>
      <c r="H34" s="3">
        <f t="shared" ref="H34:H40" si="6">10^G34</f>
        <v>6.2026096294059521</v>
      </c>
    </row>
    <row r="35" spans="2:8" x14ac:dyDescent="0.35">
      <c r="B35">
        <v>5</v>
      </c>
      <c r="C35">
        <v>0.85</v>
      </c>
      <c r="D35">
        <v>0.85299999999999998</v>
      </c>
      <c r="E35">
        <f t="shared" ref="E35:E40" si="7">(C35-D35)/($K$9-$K$10)</f>
        <v>-3.0000000000000034E-2</v>
      </c>
      <c r="F35" s="2">
        <f t="shared" ref="F35:F40" si="8">C35+(E35*($K$8-$K$9))</f>
        <v>0.85136545019435417</v>
      </c>
      <c r="G35" s="2">
        <f t="shared" si="5"/>
        <v>1.0918199086605576</v>
      </c>
      <c r="H35" s="3">
        <f t="shared" si="6"/>
        <v>12.354350224090066</v>
      </c>
    </row>
    <row r="36" spans="2:8" x14ac:dyDescent="0.35">
      <c r="B36">
        <v>10</v>
      </c>
      <c r="C36">
        <v>1.258</v>
      </c>
      <c r="D36">
        <v>1.2450000000000001</v>
      </c>
      <c r="E36">
        <f t="shared" si="7"/>
        <v>0.12999999999999903</v>
      </c>
      <c r="F36" s="2">
        <f t="shared" si="8"/>
        <v>1.2520830491577983</v>
      </c>
      <c r="G36" s="2">
        <f t="shared" si="5"/>
        <v>1.2397458833418571</v>
      </c>
      <c r="H36" s="3">
        <f t="shared" si="6"/>
        <v>17.367842950703881</v>
      </c>
    </row>
    <row r="37" spans="2:8" x14ac:dyDescent="0.35">
      <c r="B37">
        <v>25</v>
      </c>
      <c r="C37">
        <v>1.68</v>
      </c>
      <c r="D37">
        <v>1.643</v>
      </c>
      <c r="E37">
        <f t="shared" si="7"/>
        <v>0.36999999999999927</v>
      </c>
      <c r="F37" s="2">
        <f t="shared" si="8"/>
        <v>1.6631594476029645</v>
      </c>
      <c r="G37" s="2">
        <f t="shared" si="5"/>
        <v>1.3914958365901717</v>
      </c>
      <c r="H37" s="3">
        <f t="shared" si="6"/>
        <v>24.631782246042849</v>
      </c>
    </row>
    <row r="38" spans="2:8" x14ac:dyDescent="0.35">
      <c r="B38">
        <v>50</v>
      </c>
      <c r="C38">
        <v>1.9450000000000001</v>
      </c>
      <c r="D38">
        <v>1.89</v>
      </c>
      <c r="E38">
        <f t="shared" si="7"/>
        <v>0.55000000000000171</v>
      </c>
      <c r="F38" s="2">
        <f t="shared" si="8"/>
        <v>1.9199667464368391</v>
      </c>
      <c r="G38" s="2">
        <f t="shared" si="5"/>
        <v>1.4862969386219747</v>
      </c>
      <c r="H38" s="3">
        <f t="shared" si="6"/>
        <v>30.640576949316735</v>
      </c>
    </row>
    <row r="39" spans="2:8" x14ac:dyDescent="0.35">
      <c r="B39">
        <v>100</v>
      </c>
      <c r="C39">
        <v>2.1779999999999999</v>
      </c>
      <c r="D39">
        <v>2.1040000000000001</v>
      </c>
      <c r="E39">
        <f t="shared" si="7"/>
        <v>0.73999999999999855</v>
      </c>
      <c r="F39" s="2">
        <f t="shared" si="8"/>
        <v>2.1443188952059291</v>
      </c>
      <c r="G39" s="2">
        <f t="shared" si="5"/>
        <v>1.5691171351003907</v>
      </c>
      <c r="H39" s="3">
        <f t="shared" si="6"/>
        <v>37.078071287465413</v>
      </c>
    </row>
    <row r="40" spans="2:8" x14ac:dyDescent="0.35">
      <c r="B40">
        <v>200</v>
      </c>
      <c r="C40">
        <v>2.3879999999999999</v>
      </c>
      <c r="D40">
        <v>2.294</v>
      </c>
      <c r="E40">
        <f t="shared" si="7"/>
        <v>0.93999999999999884</v>
      </c>
      <c r="F40" s="2">
        <f t="shared" si="8"/>
        <v>2.3452158939102343</v>
      </c>
      <c r="G40" s="2">
        <f t="shared" si="5"/>
        <v>1.6432788001252234</v>
      </c>
      <c r="H40" s="3">
        <f t="shared" si="6"/>
        <v>43.982387460820114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2019-04-16T23:22:26Z</dcterms:modified>
</cp:coreProperties>
</file>