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5_Work\07_UNDP_RiskAss_Tajikistan\05_Data Process\04_Drought\01_Rainfall_NSIDC\Processed_SPI\Sanzar\"/>
    </mc:Choice>
  </mc:AlternateContent>
  <xr:revisionPtr revIDLastSave="0" documentId="13_ncr:1_{045EEE3B-F05B-4050-8E77-3E80CB23EE8B}" xr6:coauthVersionLast="43" xr6:coauthVersionMax="43" xr10:uidLastSave="{00000000-0000-0000-0000-000000000000}"/>
  <bookViews>
    <workbookView xWindow="-110" yWindow="-110" windowWidth="19420" windowHeight="10420" activeTab="2" xr2:uid="{00000000-000D-0000-FFFF-FFFF00000000}"/>
  </bookViews>
  <sheets>
    <sheet name="Sheet1" sheetId="1" r:id="rId1"/>
    <sheet name="duration" sheetId="2" r:id="rId2"/>
    <sheet name="magnitude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6" i="3" l="1"/>
  <c r="E55" i="3"/>
  <c r="E54" i="3"/>
  <c r="E53" i="3"/>
  <c r="E52" i="3"/>
  <c r="E51" i="3"/>
  <c r="E50" i="3"/>
  <c r="D46" i="3"/>
  <c r="D45" i="3"/>
  <c r="D44" i="3"/>
  <c r="D43" i="3"/>
  <c r="D42" i="3"/>
  <c r="D41" i="3"/>
  <c r="D40" i="3"/>
  <c r="D39" i="3"/>
  <c r="D38" i="3"/>
  <c r="D37" i="3"/>
  <c r="G36" i="3"/>
  <c r="H36" i="3" s="1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G20" i="3"/>
  <c r="H20" i="3" s="1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D3" i="3"/>
  <c r="K2" i="3"/>
  <c r="D2" i="3"/>
  <c r="K1" i="3"/>
  <c r="G43" i="3" s="1"/>
  <c r="H43" i="3" s="1"/>
  <c r="E56" i="2"/>
  <c r="E55" i="2"/>
  <c r="E54" i="2"/>
  <c r="E53" i="2"/>
  <c r="E52" i="2"/>
  <c r="E51" i="2"/>
  <c r="E50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K8" i="2" s="1"/>
  <c r="K2" i="2"/>
  <c r="D2" i="2"/>
  <c r="K1" i="2"/>
  <c r="G7" i="2" s="1"/>
  <c r="H7" i="2" s="1"/>
  <c r="I38" i="1"/>
  <c r="I40" i="1"/>
  <c r="I41" i="1"/>
  <c r="I44" i="1"/>
  <c r="I47" i="1"/>
  <c r="I45" i="1"/>
  <c r="I21" i="1"/>
  <c r="I43" i="1"/>
  <c r="I42" i="1"/>
  <c r="I36" i="1"/>
  <c r="I37" i="1"/>
  <c r="I35" i="1"/>
  <c r="I46" i="1"/>
  <c r="I20" i="1"/>
  <c r="I29" i="1"/>
  <c r="I12" i="1"/>
  <c r="I39" i="1"/>
  <c r="I6" i="1"/>
  <c r="I34" i="1"/>
  <c r="I11" i="1"/>
  <c r="I16" i="1"/>
  <c r="I13" i="1"/>
  <c r="I30" i="1"/>
  <c r="I24" i="1"/>
  <c r="I14" i="1"/>
  <c r="I5" i="1"/>
  <c r="I19" i="1"/>
  <c r="I10" i="1"/>
  <c r="I3" i="1"/>
  <c r="I33" i="1"/>
  <c r="I18" i="1"/>
  <c r="I23" i="1"/>
  <c r="I32" i="1"/>
  <c r="I8" i="1"/>
  <c r="I15" i="1"/>
  <c r="I28" i="1"/>
  <c r="I9" i="1"/>
  <c r="I26" i="1"/>
  <c r="I7" i="1"/>
  <c r="I17" i="1"/>
  <c r="I4" i="1"/>
  <c r="I22" i="1"/>
  <c r="I25" i="1"/>
  <c r="I27" i="1"/>
  <c r="H38" i="1"/>
  <c r="H40" i="1"/>
  <c r="H41" i="1"/>
  <c r="H44" i="1"/>
  <c r="H47" i="1"/>
  <c r="H45" i="1"/>
  <c r="H21" i="1"/>
  <c r="H43" i="1"/>
  <c r="H42" i="1"/>
  <c r="H36" i="1"/>
  <c r="H37" i="1"/>
  <c r="H35" i="1"/>
  <c r="H46" i="1"/>
  <c r="H20" i="1"/>
  <c r="H29" i="1"/>
  <c r="H12" i="1"/>
  <c r="H39" i="1"/>
  <c r="H6" i="1"/>
  <c r="H34" i="1"/>
  <c r="H11" i="1"/>
  <c r="H16" i="1"/>
  <c r="H13" i="1"/>
  <c r="H30" i="1"/>
  <c r="H24" i="1"/>
  <c r="H14" i="1"/>
  <c r="H5" i="1"/>
  <c r="H19" i="1"/>
  <c r="H10" i="1"/>
  <c r="H3" i="1"/>
  <c r="H33" i="1"/>
  <c r="H18" i="1"/>
  <c r="H23" i="1"/>
  <c r="H32" i="1"/>
  <c r="H8" i="1"/>
  <c r="H15" i="1"/>
  <c r="H28" i="1"/>
  <c r="H9" i="1"/>
  <c r="H26" i="1"/>
  <c r="H7" i="1"/>
  <c r="H17" i="1"/>
  <c r="H4" i="1"/>
  <c r="H22" i="1"/>
  <c r="H25" i="1"/>
  <c r="H27" i="1"/>
  <c r="I31" i="1"/>
  <c r="H31" i="1"/>
  <c r="G24" i="3" l="1"/>
  <c r="H24" i="3" s="1"/>
  <c r="G40" i="3"/>
  <c r="H40" i="3" s="1"/>
  <c r="K7" i="3"/>
  <c r="G12" i="3"/>
  <c r="H12" i="3" s="1"/>
  <c r="G28" i="3"/>
  <c r="H28" i="3" s="1"/>
  <c r="G44" i="3"/>
  <c r="H44" i="3" s="1"/>
  <c r="G16" i="3"/>
  <c r="H16" i="3" s="1"/>
  <c r="G32" i="3"/>
  <c r="H32" i="3" s="1"/>
  <c r="G3" i="3"/>
  <c r="H3" i="3" s="1"/>
  <c r="G5" i="3"/>
  <c r="H5" i="3" s="1"/>
  <c r="K6" i="3"/>
  <c r="G7" i="3"/>
  <c r="H7" i="3" s="1"/>
  <c r="K8" i="3"/>
  <c r="F52" i="3" s="1"/>
  <c r="G9" i="3"/>
  <c r="H9" i="3" s="1"/>
  <c r="G13" i="3"/>
  <c r="H13" i="3" s="1"/>
  <c r="G17" i="3"/>
  <c r="H17" i="3" s="1"/>
  <c r="G21" i="3"/>
  <c r="H21" i="3" s="1"/>
  <c r="G25" i="3"/>
  <c r="H25" i="3" s="1"/>
  <c r="G29" i="3"/>
  <c r="H29" i="3" s="1"/>
  <c r="G33" i="3"/>
  <c r="H33" i="3" s="1"/>
  <c r="G37" i="3"/>
  <c r="H37" i="3" s="1"/>
  <c r="E39" i="3"/>
  <c r="G41" i="3"/>
  <c r="H41" i="3" s="1"/>
  <c r="G45" i="3"/>
  <c r="H45" i="3" s="1"/>
  <c r="G10" i="3"/>
  <c r="H10" i="3" s="1"/>
  <c r="G14" i="3"/>
  <c r="H14" i="3" s="1"/>
  <c r="G18" i="3"/>
  <c r="H18" i="3" s="1"/>
  <c r="G22" i="3"/>
  <c r="H22" i="3" s="1"/>
  <c r="G26" i="3"/>
  <c r="H26" i="3" s="1"/>
  <c r="G30" i="3"/>
  <c r="H30" i="3" s="1"/>
  <c r="G34" i="3"/>
  <c r="H34" i="3" s="1"/>
  <c r="G38" i="3"/>
  <c r="H38" i="3" s="1"/>
  <c r="G42" i="3"/>
  <c r="H42" i="3" s="1"/>
  <c r="G46" i="3"/>
  <c r="H46" i="3" s="1"/>
  <c r="G2" i="3"/>
  <c r="H2" i="3" s="1"/>
  <c r="K3" i="3"/>
  <c r="F19" i="3" s="1"/>
  <c r="G4" i="3"/>
  <c r="H4" i="3" s="1"/>
  <c r="G6" i="3"/>
  <c r="H6" i="3" s="1"/>
  <c r="G8" i="3"/>
  <c r="H8" i="3" s="1"/>
  <c r="G11" i="3"/>
  <c r="H11" i="3" s="1"/>
  <c r="G15" i="3"/>
  <c r="H15" i="3" s="1"/>
  <c r="G19" i="3"/>
  <c r="H19" i="3" s="1"/>
  <c r="G23" i="3"/>
  <c r="H23" i="3" s="1"/>
  <c r="G27" i="3"/>
  <c r="H27" i="3" s="1"/>
  <c r="G31" i="3"/>
  <c r="H31" i="3" s="1"/>
  <c r="G35" i="3"/>
  <c r="H35" i="3" s="1"/>
  <c r="G39" i="3"/>
  <c r="H39" i="3" s="1"/>
  <c r="G5" i="2"/>
  <c r="H5" i="2" s="1"/>
  <c r="G18" i="2"/>
  <c r="H18" i="2" s="1"/>
  <c r="G21" i="2"/>
  <c r="H21" i="2" s="1"/>
  <c r="G34" i="2"/>
  <c r="H34" i="2" s="1"/>
  <c r="G37" i="2"/>
  <c r="H37" i="2" s="1"/>
  <c r="G10" i="2"/>
  <c r="H10" i="2" s="1"/>
  <c r="G13" i="2"/>
  <c r="H13" i="2" s="1"/>
  <c r="G26" i="2"/>
  <c r="H26" i="2" s="1"/>
  <c r="G29" i="2"/>
  <c r="H29" i="2" s="1"/>
  <c r="G42" i="2"/>
  <c r="H42" i="2" s="1"/>
  <c r="G45" i="2"/>
  <c r="H45" i="2" s="1"/>
  <c r="G3" i="2"/>
  <c r="H3" i="2" s="1"/>
  <c r="K7" i="2"/>
  <c r="G9" i="2"/>
  <c r="H9" i="2" s="1"/>
  <c r="G14" i="2"/>
  <c r="H14" i="2" s="1"/>
  <c r="G17" i="2"/>
  <c r="H17" i="2" s="1"/>
  <c r="G22" i="2"/>
  <c r="H22" i="2" s="1"/>
  <c r="G25" i="2"/>
  <c r="H25" i="2" s="1"/>
  <c r="G30" i="2"/>
  <c r="H30" i="2" s="1"/>
  <c r="G33" i="2"/>
  <c r="H33" i="2" s="1"/>
  <c r="G38" i="2"/>
  <c r="H38" i="2" s="1"/>
  <c r="G41" i="2"/>
  <c r="H41" i="2" s="1"/>
  <c r="G46" i="2"/>
  <c r="H46" i="2" s="1"/>
  <c r="K6" i="2"/>
  <c r="F50" i="2"/>
  <c r="F51" i="2"/>
  <c r="F55" i="2"/>
  <c r="K3" i="2"/>
  <c r="F45" i="2" s="1"/>
  <c r="F53" i="2"/>
  <c r="F54" i="2"/>
  <c r="F52" i="2"/>
  <c r="F56" i="2"/>
  <c r="G2" i="2"/>
  <c r="H2" i="2" s="1"/>
  <c r="G4" i="2"/>
  <c r="H4" i="2" s="1"/>
  <c r="G6" i="2"/>
  <c r="H6" i="2" s="1"/>
  <c r="G8" i="2"/>
  <c r="H8" i="2" s="1"/>
  <c r="G11" i="2"/>
  <c r="H11" i="2" s="1"/>
  <c r="G15" i="2"/>
  <c r="H15" i="2" s="1"/>
  <c r="G19" i="2"/>
  <c r="H19" i="2" s="1"/>
  <c r="G23" i="2"/>
  <c r="H23" i="2" s="1"/>
  <c r="G27" i="2"/>
  <c r="H27" i="2" s="1"/>
  <c r="G31" i="2"/>
  <c r="H31" i="2" s="1"/>
  <c r="G35" i="2"/>
  <c r="H35" i="2" s="1"/>
  <c r="E37" i="2"/>
  <c r="G39" i="2"/>
  <c r="H39" i="2" s="1"/>
  <c r="G43" i="2"/>
  <c r="H43" i="2" s="1"/>
  <c r="G12" i="2"/>
  <c r="H12" i="2" s="1"/>
  <c r="G16" i="2"/>
  <c r="H16" i="2" s="1"/>
  <c r="G20" i="2"/>
  <c r="H20" i="2" s="1"/>
  <c r="G24" i="2"/>
  <c r="H24" i="2" s="1"/>
  <c r="G28" i="2"/>
  <c r="H28" i="2" s="1"/>
  <c r="G32" i="2"/>
  <c r="H32" i="2" s="1"/>
  <c r="G36" i="2"/>
  <c r="H36" i="2" s="1"/>
  <c r="G40" i="2"/>
  <c r="H40" i="2" s="1"/>
  <c r="G44" i="2"/>
  <c r="H44" i="2" s="1"/>
  <c r="E2" i="3" l="1"/>
  <c r="E15" i="3"/>
  <c r="F14" i="3"/>
  <c r="E23" i="3"/>
  <c r="E28" i="3"/>
  <c r="F42" i="3"/>
  <c r="E31" i="3"/>
  <c r="E6" i="3"/>
  <c r="F8" i="3"/>
  <c r="F23" i="3"/>
  <c r="F43" i="3"/>
  <c r="E32" i="3"/>
  <c r="E8" i="3"/>
  <c r="F50" i="3"/>
  <c r="F18" i="3"/>
  <c r="F4" i="3"/>
  <c r="F30" i="3"/>
  <c r="F11" i="3"/>
  <c r="F39" i="3"/>
  <c r="E20" i="3"/>
  <c r="F51" i="3"/>
  <c r="F22" i="3"/>
  <c r="F54" i="3"/>
  <c r="G54" i="3" s="1"/>
  <c r="H54" i="3" s="1"/>
  <c r="F55" i="3"/>
  <c r="G55" i="3" s="1"/>
  <c r="H55" i="3" s="1"/>
  <c r="E43" i="3"/>
  <c r="E35" i="3"/>
  <c r="E27" i="3"/>
  <c r="E19" i="3"/>
  <c r="E11" i="3"/>
  <c r="E4" i="3"/>
  <c r="F34" i="3"/>
  <c r="F15" i="3"/>
  <c r="F53" i="3"/>
  <c r="F27" i="3"/>
  <c r="F56" i="3"/>
  <c r="G56" i="3" s="1"/>
  <c r="H56" i="3" s="1"/>
  <c r="E36" i="3"/>
  <c r="F10" i="3"/>
  <c r="F38" i="3"/>
  <c r="E45" i="3"/>
  <c r="F44" i="3"/>
  <c r="E41" i="3"/>
  <c r="F40" i="3"/>
  <c r="E37" i="3"/>
  <c r="F36" i="3"/>
  <c r="E33" i="3"/>
  <c r="F32" i="3"/>
  <c r="E29" i="3"/>
  <c r="F28" i="3"/>
  <c r="E25" i="3"/>
  <c r="F24" i="3"/>
  <c r="E21" i="3"/>
  <c r="F20" i="3"/>
  <c r="E17" i="3"/>
  <c r="F16" i="3"/>
  <c r="E13" i="3"/>
  <c r="F12" i="3"/>
  <c r="E9" i="3"/>
  <c r="E7" i="3"/>
  <c r="E5" i="3"/>
  <c r="E3" i="3"/>
  <c r="F25" i="3"/>
  <c r="F21" i="3"/>
  <c r="E18" i="3"/>
  <c r="F7" i="3"/>
  <c r="G53" i="3"/>
  <c r="H53" i="3" s="1"/>
  <c r="G52" i="3"/>
  <c r="H52" i="3" s="1"/>
  <c r="G51" i="3"/>
  <c r="H51" i="3" s="1"/>
  <c r="G50" i="3"/>
  <c r="H50" i="3" s="1"/>
  <c r="E44" i="3"/>
  <c r="E40" i="3"/>
  <c r="F45" i="3"/>
  <c r="E42" i="3"/>
  <c r="F37" i="3"/>
  <c r="E34" i="3"/>
  <c r="F33" i="3"/>
  <c r="F29" i="3"/>
  <c r="E26" i="3"/>
  <c r="E22" i="3"/>
  <c r="E14" i="3"/>
  <c r="E10" i="3"/>
  <c r="F3" i="3"/>
  <c r="E46" i="3"/>
  <c r="F41" i="3"/>
  <c r="E38" i="3"/>
  <c r="E30" i="3"/>
  <c r="F17" i="3"/>
  <c r="F13" i="3"/>
  <c r="F9" i="3"/>
  <c r="F5" i="3"/>
  <c r="F2" i="3"/>
  <c r="F31" i="3"/>
  <c r="E12" i="3"/>
  <c r="F46" i="3"/>
  <c r="E24" i="3"/>
  <c r="F26" i="3"/>
  <c r="F6" i="3"/>
  <c r="F35" i="3"/>
  <c r="E16" i="3"/>
  <c r="E45" i="2"/>
  <c r="E13" i="2"/>
  <c r="E7" i="2"/>
  <c r="E21" i="2"/>
  <c r="E29" i="2"/>
  <c r="E32" i="2"/>
  <c r="F16" i="2"/>
  <c r="E38" i="2"/>
  <c r="F20" i="2"/>
  <c r="E24" i="2"/>
  <c r="F25" i="2"/>
  <c r="E20" i="2"/>
  <c r="E46" i="2"/>
  <c r="E12" i="2"/>
  <c r="E41" i="2"/>
  <c r="E33" i="2"/>
  <c r="E25" i="2"/>
  <c r="E17" i="2"/>
  <c r="E9" i="2"/>
  <c r="E34" i="2"/>
  <c r="E18" i="2"/>
  <c r="E5" i="2"/>
  <c r="F33" i="2"/>
  <c r="F36" i="2"/>
  <c r="F13" i="2"/>
  <c r="E44" i="2"/>
  <c r="E28" i="2"/>
  <c r="F12" i="2"/>
  <c r="F40" i="2"/>
  <c r="F17" i="2"/>
  <c r="E26" i="2"/>
  <c r="E14" i="2"/>
  <c r="E10" i="2"/>
  <c r="F39" i="2"/>
  <c r="F35" i="2"/>
  <c r="F31" i="2"/>
  <c r="F27" i="2"/>
  <c r="F11" i="2"/>
  <c r="G56" i="2"/>
  <c r="H56" i="2" s="1"/>
  <c r="G55" i="2"/>
  <c r="H55" i="2" s="1"/>
  <c r="G54" i="2"/>
  <c r="H54" i="2" s="1"/>
  <c r="G53" i="2"/>
  <c r="H53" i="2" s="1"/>
  <c r="G52" i="2"/>
  <c r="H52" i="2" s="1"/>
  <c r="G51" i="2"/>
  <c r="H51" i="2" s="1"/>
  <c r="G50" i="2"/>
  <c r="H50" i="2" s="1"/>
  <c r="F43" i="2"/>
  <c r="F23" i="2"/>
  <c r="F19" i="2"/>
  <c r="F15" i="2"/>
  <c r="F8" i="2"/>
  <c r="F46" i="2"/>
  <c r="E35" i="2"/>
  <c r="F30" i="2"/>
  <c r="E19" i="2"/>
  <c r="F14" i="2"/>
  <c r="E6" i="2"/>
  <c r="F2" i="2"/>
  <c r="F38" i="2"/>
  <c r="F22" i="2"/>
  <c r="F4" i="2"/>
  <c r="E2" i="2"/>
  <c r="E39" i="2"/>
  <c r="E23" i="2"/>
  <c r="F6" i="2"/>
  <c r="F42" i="2"/>
  <c r="E31" i="2"/>
  <c r="F26" i="2"/>
  <c r="E15" i="2"/>
  <c r="F10" i="2"/>
  <c r="E43" i="2"/>
  <c r="E27" i="2"/>
  <c r="E11" i="2"/>
  <c r="E8" i="2"/>
  <c r="F34" i="2"/>
  <c r="F18" i="2"/>
  <c r="E4" i="2"/>
  <c r="F37" i="2"/>
  <c r="F21" i="2"/>
  <c r="F41" i="2"/>
  <c r="F9" i="2"/>
  <c r="E36" i="2"/>
  <c r="F3" i="2"/>
  <c r="E30" i="2"/>
  <c r="E42" i="2"/>
  <c r="F24" i="2"/>
  <c r="F32" i="2"/>
  <c r="E16" i="2"/>
  <c r="F5" i="2"/>
  <c r="E22" i="2"/>
  <c r="E3" i="2"/>
  <c r="F44" i="2"/>
  <c r="F28" i="2"/>
  <c r="F7" i="2"/>
  <c r="E40" i="2"/>
  <c r="F29" i="2"/>
  <c r="K4" i="3" l="1"/>
  <c r="K5" i="3"/>
  <c r="K5" i="2"/>
  <c r="K4" i="2"/>
</calcChain>
</file>

<file path=xl/sharedStrings.xml><?xml version="1.0" encoding="utf-8"?>
<sst xmlns="http://schemas.openxmlformats.org/spreadsheetml/2006/main" count="465" uniqueCount="258">
  <si>
    <t>Sanzar</t>
  </si>
  <si>
    <t>start_date</t>
  </si>
  <si>
    <t>end_date</t>
  </si>
  <si>
    <t>duration</t>
  </si>
  <si>
    <t>peak</t>
  </si>
  <si>
    <t>sum</t>
  </si>
  <si>
    <t>average</t>
  </si>
  <si>
    <t>median</t>
  </si>
  <si>
    <t>03/01/1934</t>
  </si>
  <si>
    <t>07/01/1934</t>
  </si>
  <si>
    <t>4</t>
  </si>
  <si>
    <t>-1.95</t>
  </si>
  <si>
    <t>-5</t>
  </si>
  <si>
    <t>-1.25</t>
  </si>
  <si>
    <t>-1.45</t>
  </si>
  <si>
    <t>01/01/1935</t>
  </si>
  <si>
    <t>06/01/1935</t>
  </si>
  <si>
    <t>5</t>
  </si>
  <si>
    <t>-1.87</t>
  </si>
  <si>
    <t>-7.76</t>
  </si>
  <si>
    <t>-1.55</t>
  </si>
  <si>
    <t>-1.65</t>
  </si>
  <si>
    <t>02/01/1936</t>
  </si>
  <si>
    <t>06/01/1936</t>
  </si>
  <si>
    <t>-2.8</t>
  </si>
  <si>
    <t>-8.15</t>
  </si>
  <si>
    <t>-2.04</t>
  </si>
  <si>
    <t>-2.03</t>
  </si>
  <si>
    <t>12/01/1936</t>
  </si>
  <si>
    <t>06/01/1937</t>
  </si>
  <si>
    <t>6</t>
  </si>
  <si>
    <t>-2.28</t>
  </si>
  <si>
    <t>-9.93</t>
  </si>
  <si>
    <t>-1.66</t>
  </si>
  <si>
    <t>-1.6</t>
  </si>
  <si>
    <t>12/01/1937</t>
  </si>
  <si>
    <t>07/01/1938</t>
  </si>
  <si>
    <t>7</t>
  </si>
  <si>
    <t>-2.76</t>
  </si>
  <si>
    <t>-13.26</t>
  </si>
  <si>
    <t>-1.89</t>
  </si>
  <si>
    <t>-1.98</t>
  </si>
  <si>
    <t>11/01/1938</t>
  </si>
  <si>
    <t>06/01/1939</t>
  </si>
  <si>
    <t>-3.1</t>
  </si>
  <si>
    <t>-14.53</t>
  </si>
  <si>
    <t>-2.08</t>
  </si>
  <si>
    <t>-1.93</t>
  </si>
  <si>
    <t>12/01/1939</t>
  </si>
  <si>
    <t>07/01/1940</t>
  </si>
  <si>
    <t>-2.59</t>
  </si>
  <si>
    <t>-13.43</t>
  </si>
  <si>
    <t>-1.92</t>
  </si>
  <si>
    <t>-2.42</t>
  </si>
  <si>
    <t>08/01/1943</t>
  </si>
  <si>
    <t>10/01/1943</t>
  </si>
  <si>
    <t>2</t>
  </si>
  <si>
    <t>-1.43</t>
  </si>
  <si>
    <t>-2.63</t>
  </si>
  <si>
    <t>-1.31</t>
  </si>
  <si>
    <t>05/01/1944</t>
  </si>
  <si>
    <t>02/01/1945</t>
  </si>
  <si>
    <t>9</t>
  </si>
  <si>
    <t>-2.73</t>
  </si>
  <si>
    <t>-11.93</t>
  </si>
  <si>
    <t>-1.33</t>
  </si>
  <si>
    <t>-1.27</t>
  </si>
  <si>
    <t>05/01/1945</t>
  </si>
  <si>
    <t>01/01/1946</t>
  </si>
  <si>
    <t>8</t>
  </si>
  <si>
    <t>-3.34</t>
  </si>
  <si>
    <t>-10.33</t>
  </si>
  <si>
    <t>-1.29</t>
  </si>
  <si>
    <t>-1.23</t>
  </si>
  <si>
    <t>05/01/1946</t>
  </si>
  <si>
    <t>09/01/1946</t>
  </si>
  <si>
    <t>-2.95</t>
  </si>
  <si>
    <t>-7.05</t>
  </si>
  <si>
    <t>-1.76</t>
  </si>
  <si>
    <t>11/01/1946</t>
  </si>
  <si>
    <t>10/01/1947</t>
  </si>
  <si>
    <t>11</t>
  </si>
  <si>
    <t>-1.34</t>
  </si>
  <si>
    <t>-7.36</t>
  </si>
  <si>
    <t>-0.67</t>
  </si>
  <si>
    <t>-0.71</t>
  </si>
  <si>
    <t>11/01/1948</t>
  </si>
  <si>
    <t>05/01/1949</t>
  </si>
  <si>
    <t>-1.61</t>
  </si>
  <si>
    <t>-6.26</t>
  </si>
  <si>
    <t>-1.04</t>
  </si>
  <si>
    <t>12/01/1949</t>
  </si>
  <si>
    <t>01/01/1951</t>
  </si>
  <si>
    <t>13</t>
  </si>
  <si>
    <t>-2.14</t>
  </si>
  <si>
    <t>-14.18</t>
  </si>
  <si>
    <t>-1.09</t>
  </si>
  <si>
    <t>-1.26</t>
  </si>
  <si>
    <t>10/01/1952</t>
  </si>
  <si>
    <t>02/01/1953</t>
  </si>
  <si>
    <t>-1.72</t>
  </si>
  <si>
    <t>-2.58</t>
  </si>
  <si>
    <t>-0.65</t>
  </si>
  <si>
    <t>-0.38</t>
  </si>
  <si>
    <t>10/01/1954</t>
  </si>
  <si>
    <t>03/01/1955</t>
  </si>
  <si>
    <t>-1.67</t>
  </si>
  <si>
    <t>-4.7</t>
  </si>
  <si>
    <t>-0.94</t>
  </si>
  <si>
    <t>-0.95</t>
  </si>
  <si>
    <t>10/01/1955</t>
  </si>
  <si>
    <t>12/01/1955</t>
  </si>
  <si>
    <t>-1.85</t>
  </si>
  <si>
    <t>-0.93</t>
  </si>
  <si>
    <t>07/01/1956</t>
  </si>
  <si>
    <t>08/01/1957</t>
  </si>
  <si>
    <t>-1.68</t>
  </si>
  <si>
    <t>-7.9</t>
  </si>
  <si>
    <t>-0.61</t>
  </si>
  <si>
    <t>-0.32</t>
  </si>
  <si>
    <t>09/01/1957</t>
  </si>
  <si>
    <t>10/01/1957</t>
  </si>
  <si>
    <t>1</t>
  </si>
  <si>
    <t>-1.14</t>
  </si>
  <si>
    <t>07/01/1959</t>
  </si>
  <si>
    <t>01/01/1960</t>
  </si>
  <si>
    <t>-6.16</t>
  </si>
  <si>
    <t>-1.03</t>
  </si>
  <si>
    <t>-1.19</t>
  </si>
  <si>
    <t>08/01/1960</t>
  </si>
  <si>
    <t>09/01/1960</t>
  </si>
  <si>
    <t>-1.77</t>
  </si>
  <si>
    <t>02/01/1961</t>
  </si>
  <si>
    <t>04/01/1961</t>
  </si>
  <si>
    <t>-1.16</t>
  </si>
  <si>
    <t>-2.24</t>
  </si>
  <si>
    <t>-1.12</t>
  </si>
  <si>
    <t>09/01/1962</t>
  </si>
  <si>
    <t>11/01/1962</t>
  </si>
  <si>
    <t>10/01/1964</t>
  </si>
  <si>
    <t>03/01/1965</t>
  </si>
  <si>
    <t>-1.82</t>
  </si>
  <si>
    <t>-4.74</t>
  </si>
  <si>
    <t>05/01/1965</t>
  </si>
  <si>
    <t>09/01/1965</t>
  </si>
  <si>
    <t>-3.41</t>
  </si>
  <si>
    <t>-0.85</t>
  </si>
  <si>
    <t>-0.9</t>
  </si>
  <si>
    <t>01/01/1967</t>
  </si>
  <si>
    <t>04/01/1967</t>
  </si>
  <si>
    <t>3</t>
  </si>
  <si>
    <t>-1.8</t>
  </si>
  <si>
    <t>-1.96</t>
  </si>
  <si>
    <t>-0.15</t>
  </si>
  <si>
    <t>02/01/1968</t>
  </si>
  <si>
    <t>03/01/1968</t>
  </si>
  <si>
    <t>-1.13</t>
  </si>
  <si>
    <t>08/01/1968</t>
  </si>
  <si>
    <t>12/01/1968</t>
  </si>
  <si>
    <t>-1.02</t>
  </si>
  <si>
    <t>-2.45</t>
  </si>
  <si>
    <t>07/01/1970</t>
  </si>
  <si>
    <t>09/01/1970</t>
  </si>
  <si>
    <t>-1.05</t>
  </si>
  <si>
    <t>-1.58</t>
  </si>
  <si>
    <t>-0.79</t>
  </si>
  <si>
    <t>11/01/1970</t>
  </si>
  <si>
    <t>12/01/1970</t>
  </si>
  <si>
    <t>07/01/1971</t>
  </si>
  <si>
    <t>01/01/1972</t>
  </si>
  <si>
    <t>-2.12</t>
  </si>
  <si>
    <t>-5.99</t>
  </si>
  <si>
    <t>-1</t>
  </si>
  <si>
    <t>12/01/1973</t>
  </si>
  <si>
    <t>05/01/1974</t>
  </si>
  <si>
    <t>-2.35</t>
  </si>
  <si>
    <t>-0.47</t>
  </si>
  <si>
    <t>-0.17</t>
  </si>
  <si>
    <t>11/01/1974</t>
  </si>
  <si>
    <t>02/01/1975</t>
  </si>
  <si>
    <t>-1.37</t>
  </si>
  <si>
    <t>-1.28</t>
  </si>
  <si>
    <t>06/01/1975</t>
  </si>
  <si>
    <t>11/01/1975</t>
  </si>
  <si>
    <t>-2.02</t>
  </si>
  <si>
    <t>-5.22</t>
  </si>
  <si>
    <t>-0.98</t>
  </si>
  <si>
    <t>09/01/1976</t>
  </si>
  <si>
    <t>10/01/1976</t>
  </si>
  <si>
    <t>04/01/1977</t>
  </si>
  <si>
    <t>07/01/1977</t>
  </si>
  <si>
    <t>-1.36</t>
  </si>
  <si>
    <t>-2.06</t>
  </si>
  <si>
    <t>-0.69</t>
  </si>
  <si>
    <t>-0.42</t>
  </si>
  <si>
    <t>08/01/1978</t>
  </si>
  <si>
    <t>11/01/1978</t>
  </si>
  <si>
    <t>-4.48</t>
  </si>
  <si>
    <t>-1.49</t>
  </si>
  <si>
    <t>10/01/1983</t>
  </si>
  <si>
    <t>12/01/1983</t>
  </si>
  <si>
    <t>-1.01</t>
  </si>
  <si>
    <t>-1.35</t>
  </si>
  <si>
    <t>-0.68</t>
  </si>
  <si>
    <t>06/01/1984</t>
  </si>
  <si>
    <t>10/01/1984</t>
  </si>
  <si>
    <t>-4.06</t>
  </si>
  <si>
    <t>11/01/1988</t>
  </si>
  <si>
    <t>01/01/1989</t>
  </si>
  <si>
    <t>-0.62</t>
  </si>
  <si>
    <t>10/01/1989</t>
  </si>
  <si>
    <t>01/01/1990</t>
  </si>
  <si>
    <t>-0.76</t>
  </si>
  <si>
    <t>-0.52</t>
  </si>
  <si>
    <t>10/01/1994</t>
  </si>
  <si>
    <t>11/01/1994</t>
  </si>
  <si>
    <t>06/01/1995</t>
  </si>
  <si>
    <t>10/01/1995</t>
  </si>
  <si>
    <t>-1.39</t>
  </si>
  <si>
    <t>-2.83</t>
  </si>
  <si>
    <t>-0.55</t>
  </si>
  <si>
    <t>12/01/1996</t>
  </si>
  <si>
    <t>03/01/1997</t>
  </si>
  <si>
    <t>-3.55</t>
  </si>
  <si>
    <t>-1.18</t>
  </si>
  <si>
    <t>-0.83</t>
  </si>
  <si>
    <t>09/01/1997</t>
  </si>
  <si>
    <t>01/01/1998</t>
  </si>
  <si>
    <t>-2.13</t>
  </si>
  <si>
    <t>-4.47</t>
  </si>
  <si>
    <t>magnitude</t>
  </si>
  <si>
    <t>RANK</t>
  </si>
  <si>
    <t>DATE</t>
  </si>
  <si>
    <t>VALUE</t>
  </si>
  <si>
    <t>log(x)</t>
  </si>
  <si>
    <t>(log(x) – avg(log(x))^2</t>
  </si>
  <si>
    <t>(log(x) – avg(log(x))^3</t>
  </si>
  <si>
    <t>Return period Tr = (n+1)/m</t>
  </si>
  <si>
    <t>Exceedence probability 1/Tr</t>
  </si>
  <si>
    <t>No. in record</t>
  </si>
  <si>
    <t>Avg. value (x)</t>
  </si>
  <si>
    <t>Avg. log(x)</t>
  </si>
  <si>
    <t xml:space="preserve"> Sum {(logQ – avg(logQ))^2}</t>
  </si>
  <si>
    <t xml:space="preserve"> Sum {(logQ – avg(logQ))^3}</t>
  </si>
  <si>
    <t>Variance</t>
  </si>
  <si>
    <t>Stdev</t>
  </si>
  <si>
    <t>Skewness (Cs)</t>
  </si>
  <si>
    <t>Cs (lower)</t>
  </si>
  <si>
    <t>Cs (upper)</t>
  </si>
  <si>
    <t>Tr</t>
  </si>
  <si>
    <t>Slope</t>
  </si>
  <si>
    <t>K calculated</t>
  </si>
  <si>
    <t>Log Q</t>
  </si>
  <si>
    <t>Q</t>
  </si>
  <si>
    <t>K (-0.3)</t>
  </si>
  <si>
    <t>K (-0.4)</t>
  </si>
  <si>
    <t>K (0)</t>
  </si>
  <si>
    <t>K (0.1)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</si>
</sst>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0" fontId="0" fillId="0" borderId="0" xfId="0" applyBorder="1"/>
    <xf numFmtId="164" fontId="0" fillId="0" borderId="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7"/>
  <sheetViews>
    <sheetView workbookViewId="0">
      <selection activeCell="I47" sqref="I3:I47"/>
    </sheetView>
  </sheetViews>
  <sheetFormatPr defaultRowHeight="14.5" x14ac:dyDescent="0.35"/>
  <sheetData>
    <row r="1" spans="1:9" x14ac:dyDescent="0.35">
      <c r="A1" t="s">
        <v>0</v>
      </c>
    </row>
    <row r="2" spans="1:9" x14ac:dyDescent="0.3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3</v>
      </c>
      <c r="I2" t="s">
        <v>230</v>
      </c>
    </row>
    <row r="3" spans="1:9" x14ac:dyDescent="0.35">
      <c r="A3" t="s">
        <v>166</v>
      </c>
      <c r="B3" t="s">
        <v>167</v>
      </c>
      <c r="C3" t="s">
        <v>122</v>
      </c>
      <c r="D3" t="s">
        <v>127</v>
      </c>
      <c r="E3" t="s">
        <v>127</v>
      </c>
      <c r="F3" t="s">
        <v>127</v>
      </c>
      <c r="G3" t="s">
        <v>127</v>
      </c>
      <c r="H3">
        <f>C3*1</f>
        <v>1</v>
      </c>
      <c r="I3">
        <f>E3*-1</f>
        <v>1.03</v>
      </c>
    </row>
    <row r="4" spans="1:9" x14ac:dyDescent="0.35">
      <c r="A4" t="s">
        <v>214</v>
      </c>
      <c r="B4" t="s">
        <v>215</v>
      </c>
      <c r="C4" t="s">
        <v>122</v>
      </c>
      <c r="D4" t="s">
        <v>96</v>
      </c>
      <c r="E4" t="s">
        <v>96</v>
      </c>
      <c r="F4" t="s">
        <v>96</v>
      </c>
      <c r="G4" t="s">
        <v>96</v>
      </c>
      <c r="H4">
        <f>C4*1</f>
        <v>1</v>
      </c>
      <c r="I4">
        <f>E4*-1</f>
        <v>1.0900000000000001</v>
      </c>
    </row>
    <row r="5" spans="1:9" x14ac:dyDescent="0.35">
      <c r="A5" t="s">
        <v>154</v>
      </c>
      <c r="B5" t="s">
        <v>155</v>
      </c>
      <c r="C5" t="s">
        <v>122</v>
      </c>
      <c r="D5" t="s">
        <v>156</v>
      </c>
      <c r="E5" t="s">
        <v>156</v>
      </c>
      <c r="F5" t="s">
        <v>156</v>
      </c>
      <c r="G5" t="s">
        <v>156</v>
      </c>
      <c r="H5">
        <f>C5*1</f>
        <v>1</v>
      </c>
      <c r="I5">
        <f>E5*-1</f>
        <v>1.1299999999999999</v>
      </c>
    </row>
    <row r="6" spans="1:9" x14ac:dyDescent="0.35">
      <c r="A6" t="s">
        <v>120</v>
      </c>
      <c r="B6" t="s">
        <v>121</v>
      </c>
      <c r="C6" t="s">
        <v>122</v>
      </c>
      <c r="D6" t="s">
        <v>123</v>
      </c>
      <c r="E6" t="s">
        <v>123</v>
      </c>
      <c r="F6" t="s">
        <v>123</v>
      </c>
      <c r="G6" t="s">
        <v>123</v>
      </c>
      <c r="H6">
        <f>C6*1</f>
        <v>1</v>
      </c>
      <c r="I6">
        <f>E6*-1</f>
        <v>1.1399999999999999</v>
      </c>
    </row>
    <row r="7" spans="1:9" x14ac:dyDescent="0.35">
      <c r="A7" t="s">
        <v>207</v>
      </c>
      <c r="B7" t="s">
        <v>208</v>
      </c>
      <c r="C7" t="s">
        <v>56</v>
      </c>
      <c r="D7" t="s">
        <v>156</v>
      </c>
      <c r="E7" t="s">
        <v>73</v>
      </c>
      <c r="F7" t="s">
        <v>209</v>
      </c>
      <c r="G7" t="s">
        <v>209</v>
      </c>
      <c r="H7">
        <f>C7*1</f>
        <v>2</v>
      </c>
      <c r="I7">
        <f>E7*-1</f>
        <v>1.23</v>
      </c>
    </row>
    <row r="8" spans="1:9" x14ac:dyDescent="0.35">
      <c r="A8" t="s">
        <v>187</v>
      </c>
      <c r="B8" t="s">
        <v>188</v>
      </c>
      <c r="C8" t="s">
        <v>122</v>
      </c>
      <c r="D8" t="s">
        <v>66</v>
      </c>
      <c r="E8" t="s">
        <v>66</v>
      </c>
      <c r="F8" t="s">
        <v>66</v>
      </c>
      <c r="G8" t="s">
        <v>66</v>
      </c>
      <c r="H8">
        <f>C8*1</f>
        <v>1</v>
      </c>
      <c r="I8">
        <f>E8*-1</f>
        <v>1.27</v>
      </c>
    </row>
    <row r="9" spans="1:9" x14ac:dyDescent="0.35">
      <c r="A9" t="s">
        <v>199</v>
      </c>
      <c r="B9" t="s">
        <v>200</v>
      </c>
      <c r="C9" t="s">
        <v>56</v>
      </c>
      <c r="D9" t="s">
        <v>201</v>
      </c>
      <c r="E9" t="s">
        <v>202</v>
      </c>
      <c r="F9" t="s">
        <v>203</v>
      </c>
      <c r="G9" t="s">
        <v>203</v>
      </c>
      <c r="H9">
        <f>C9*1</f>
        <v>2</v>
      </c>
      <c r="I9">
        <f>E9*-1</f>
        <v>1.35</v>
      </c>
    </row>
    <row r="10" spans="1:9" x14ac:dyDescent="0.35">
      <c r="A10" t="s">
        <v>161</v>
      </c>
      <c r="B10" t="s">
        <v>162</v>
      </c>
      <c r="C10" t="s">
        <v>56</v>
      </c>
      <c r="D10" t="s">
        <v>163</v>
      </c>
      <c r="E10" t="s">
        <v>164</v>
      </c>
      <c r="F10" t="s">
        <v>165</v>
      </c>
      <c r="G10" t="s">
        <v>165</v>
      </c>
      <c r="H10">
        <f>C10*1</f>
        <v>2</v>
      </c>
      <c r="I10">
        <f>E10*-1</f>
        <v>1.58</v>
      </c>
    </row>
    <row r="11" spans="1:9" x14ac:dyDescent="0.35">
      <c r="A11" t="s">
        <v>129</v>
      </c>
      <c r="B11" t="s">
        <v>130</v>
      </c>
      <c r="C11" t="s">
        <v>122</v>
      </c>
      <c r="D11" t="s">
        <v>131</v>
      </c>
      <c r="E11" t="s">
        <v>131</v>
      </c>
      <c r="F11" t="s">
        <v>131</v>
      </c>
      <c r="G11" t="s">
        <v>131</v>
      </c>
      <c r="H11">
        <f>C11*1</f>
        <v>1</v>
      </c>
      <c r="I11">
        <f>E11*-1</f>
        <v>1.77</v>
      </c>
    </row>
    <row r="12" spans="1:9" x14ac:dyDescent="0.35">
      <c r="A12" t="s">
        <v>110</v>
      </c>
      <c r="B12" t="s">
        <v>111</v>
      </c>
      <c r="C12" t="s">
        <v>56</v>
      </c>
      <c r="D12" t="s">
        <v>21</v>
      </c>
      <c r="E12" t="s">
        <v>112</v>
      </c>
      <c r="F12" t="s">
        <v>113</v>
      </c>
      <c r="G12" t="s">
        <v>113</v>
      </c>
      <c r="H12">
        <f>C12*1</f>
        <v>2</v>
      </c>
      <c r="I12">
        <f>E12*-1</f>
        <v>1.85</v>
      </c>
    </row>
    <row r="13" spans="1:9" x14ac:dyDescent="0.35">
      <c r="A13" t="s">
        <v>137</v>
      </c>
      <c r="B13" t="s">
        <v>138</v>
      </c>
      <c r="C13" t="s">
        <v>56</v>
      </c>
      <c r="D13" t="s">
        <v>116</v>
      </c>
      <c r="E13" t="s">
        <v>40</v>
      </c>
      <c r="F13" t="s">
        <v>108</v>
      </c>
      <c r="G13" t="s">
        <v>108</v>
      </c>
      <c r="H13">
        <f>C13*1</f>
        <v>2</v>
      </c>
      <c r="I13">
        <f>E13*-1</f>
        <v>1.89</v>
      </c>
    </row>
    <row r="14" spans="1:9" x14ac:dyDescent="0.35">
      <c r="A14" t="s">
        <v>148</v>
      </c>
      <c r="B14" t="s">
        <v>149</v>
      </c>
      <c r="C14" t="s">
        <v>150</v>
      </c>
      <c r="D14" t="s">
        <v>151</v>
      </c>
      <c r="E14" t="s">
        <v>152</v>
      </c>
      <c r="F14" t="s">
        <v>102</v>
      </c>
      <c r="G14" t="s">
        <v>153</v>
      </c>
      <c r="H14">
        <f>C14*1</f>
        <v>3</v>
      </c>
      <c r="I14">
        <f>E14*-1</f>
        <v>1.96</v>
      </c>
    </row>
    <row r="15" spans="1:9" x14ac:dyDescent="0.35">
      <c r="A15" t="s">
        <v>189</v>
      </c>
      <c r="B15" t="s">
        <v>190</v>
      </c>
      <c r="C15" t="s">
        <v>150</v>
      </c>
      <c r="D15" t="s">
        <v>191</v>
      </c>
      <c r="E15" t="s">
        <v>192</v>
      </c>
      <c r="F15" t="s">
        <v>193</v>
      </c>
      <c r="G15" t="s">
        <v>194</v>
      </c>
      <c r="H15">
        <f>C15*1</f>
        <v>3</v>
      </c>
      <c r="I15">
        <f>E15*-1</f>
        <v>2.06</v>
      </c>
    </row>
    <row r="16" spans="1:9" x14ac:dyDescent="0.35">
      <c r="A16" t="s">
        <v>132</v>
      </c>
      <c r="B16" t="s">
        <v>133</v>
      </c>
      <c r="C16" t="s">
        <v>56</v>
      </c>
      <c r="D16" t="s">
        <v>134</v>
      </c>
      <c r="E16" t="s">
        <v>135</v>
      </c>
      <c r="F16" t="s">
        <v>136</v>
      </c>
      <c r="G16" t="s">
        <v>136</v>
      </c>
      <c r="H16">
        <f>C16*1</f>
        <v>2</v>
      </c>
      <c r="I16">
        <f>E16*-1</f>
        <v>2.2400000000000002</v>
      </c>
    </row>
    <row r="17" spans="1:9" x14ac:dyDescent="0.35">
      <c r="A17" t="s">
        <v>210</v>
      </c>
      <c r="B17" t="s">
        <v>211</v>
      </c>
      <c r="C17" t="s">
        <v>150</v>
      </c>
      <c r="D17" t="s">
        <v>34</v>
      </c>
      <c r="E17" t="s">
        <v>31</v>
      </c>
      <c r="F17" t="s">
        <v>212</v>
      </c>
      <c r="G17" t="s">
        <v>213</v>
      </c>
      <c r="H17">
        <f>C17*1</f>
        <v>3</v>
      </c>
      <c r="I17">
        <f>E17*-1</f>
        <v>2.2799999999999998</v>
      </c>
    </row>
    <row r="18" spans="1:9" x14ac:dyDescent="0.35">
      <c r="A18" t="s">
        <v>173</v>
      </c>
      <c r="B18" t="s">
        <v>174</v>
      </c>
      <c r="C18" t="s">
        <v>17</v>
      </c>
      <c r="D18" t="s">
        <v>106</v>
      </c>
      <c r="E18" t="s">
        <v>175</v>
      </c>
      <c r="F18" t="s">
        <v>176</v>
      </c>
      <c r="G18" t="s">
        <v>177</v>
      </c>
      <c r="H18">
        <f>C18*1</f>
        <v>5</v>
      </c>
      <c r="I18">
        <f>E18*-1</f>
        <v>2.35</v>
      </c>
    </row>
    <row r="19" spans="1:9" x14ac:dyDescent="0.35">
      <c r="A19" t="s">
        <v>157</v>
      </c>
      <c r="B19" t="s">
        <v>158</v>
      </c>
      <c r="C19" t="s">
        <v>10</v>
      </c>
      <c r="D19" t="s">
        <v>159</v>
      </c>
      <c r="E19" t="s">
        <v>160</v>
      </c>
      <c r="F19" t="s">
        <v>118</v>
      </c>
      <c r="G19" t="s">
        <v>102</v>
      </c>
      <c r="H19">
        <f>C19*1</f>
        <v>4</v>
      </c>
      <c r="I19">
        <f>E19*-1</f>
        <v>2.4500000000000002</v>
      </c>
    </row>
    <row r="20" spans="1:9" x14ac:dyDescent="0.35">
      <c r="A20" t="s">
        <v>98</v>
      </c>
      <c r="B20" t="s">
        <v>99</v>
      </c>
      <c r="C20" t="s">
        <v>10</v>
      </c>
      <c r="D20" t="s">
        <v>100</v>
      </c>
      <c r="E20" t="s">
        <v>101</v>
      </c>
      <c r="F20" t="s">
        <v>102</v>
      </c>
      <c r="G20" t="s">
        <v>103</v>
      </c>
      <c r="H20">
        <f>C20*1</f>
        <v>4</v>
      </c>
      <c r="I20">
        <f>E20*-1</f>
        <v>2.58</v>
      </c>
    </row>
    <row r="21" spans="1:9" x14ac:dyDescent="0.35">
      <c r="A21" t="s">
        <v>54</v>
      </c>
      <c r="B21" t="s">
        <v>55</v>
      </c>
      <c r="C21" t="s">
        <v>56</v>
      </c>
      <c r="D21" t="s">
        <v>57</v>
      </c>
      <c r="E21" t="s">
        <v>58</v>
      </c>
      <c r="F21" t="s">
        <v>59</v>
      </c>
      <c r="G21" t="s">
        <v>59</v>
      </c>
      <c r="H21">
        <f>C21*1</f>
        <v>2</v>
      </c>
      <c r="I21">
        <f>E21*-1</f>
        <v>2.63</v>
      </c>
    </row>
    <row r="22" spans="1:9" x14ac:dyDescent="0.35">
      <c r="A22" t="s">
        <v>216</v>
      </c>
      <c r="B22" t="s">
        <v>217</v>
      </c>
      <c r="C22" t="s">
        <v>10</v>
      </c>
      <c r="D22" t="s">
        <v>218</v>
      </c>
      <c r="E22" t="s">
        <v>219</v>
      </c>
      <c r="F22" t="s">
        <v>85</v>
      </c>
      <c r="G22" t="s">
        <v>220</v>
      </c>
      <c r="H22">
        <f>C22*1</f>
        <v>4</v>
      </c>
      <c r="I22">
        <f>E22*-1</f>
        <v>2.83</v>
      </c>
    </row>
    <row r="23" spans="1:9" x14ac:dyDescent="0.35">
      <c r="A23" t="s">
        <v>178</v>
      </c>
      <c r="B23" t="s">
        <v>179</v>
      </c>
      <c r="C23" t="s">
        <v>150</v>
      </c>
      <c r="D23" t="s">
        <v>180</v>
      </c>
      <c r="E23" t="s">
        <v>145</v>
      </c>
      <c r="F23" t="s">
        <v>123</v>
      </c>
      <c r="G23" t="s">
        <v>181</v>
      </c>
      <c r="H23">
        <f>C23*1</f>
        <v>3</v>
      </c>
      <c r="I23">
        <f>E23*-1</f>
        <v>3.41</v>
      </c>
    </row>
    <row r="24" spans="1:9" x14ac:dyDescent="0.35">
      <c r="A24" t="s">
        <v>143</v>
      </c>
      <c r="B24" t="s">
        <v>144</v>
      </c>
      <c r="C24" t="s">
        <v>10</v>
      </c>
      <c r="D24" t="s">
        <v>34</v>
      </c>
      <c r="E24" t="s">
        <v>145</v>
      </c>
      <c r="F24" t="s">
        <v>146</v>
      </c>
      <c r="G24" t="s">
        <v>147</v>
      </c>
      <c r="H24">
        <f>C24*1</f>
        <v>4</v>
      </c>
      <c r="I24">
        <f>E24*-1</f>
        <v>3.41</v>
      </c>
    </row>
    <row r="25" spans="1:9" x14ac:dyDescent="0.35">
      <c r="A25" t="s">
        <v>221</v>
      </c>
      <c r="B25" t="s">
        <v>222</v>
      </c>
      <c r="C25" t="s">
        <v>150</v>
      </c>
      <c r="D25" t="s">
        <v>58</v>
      </c>
      <c r="E25" t="s">
        <v>223</v>
      </c>
      <c r="F25" t="s">
        <v>224</v>
      </c>
      <c r="G25" t="s">
        <v>225</v>
      </c>
      <c r="H25">
        <f>C25*1</f>
        <v>3</v>
      </c>
      <c r="I25">
        <f>E25*-1</f>
        <v>3.55</v>
      </c>
    </row>
    <row r="26" spans="1:9" x14ac:dyDescent="0.35">
      <c r="A26" t="s">
        <v>204</v>
      </c>
      <c r="B26" t="s">
        <v>205</v>
      </c>
      <c r="C26" t="s">
        <v>10</v>
      </c>
      <c r="D26" t="s">
        <v>18</v>
      </c>
      <c r="E26" t="s">
        <v>206</v>
      </c>
      <c r="F26" t="s">
        <v>159</v>
      </c>
      <c r="G26" t="s">
        <v>159</v>
      </c>
      <c r="H26">
        <f>C26*1</f>
        <v>4</v>
      </c>
      <c r="I26">
        <f>E26*-1</f>
        <v>4.0599999999999996</v>
      </c>
    </row>
    <row r="27" spans="1:9" x14ac:dyDescent="0.35">
      <c r="A27" t="s">
        <v>226</v>
      </c>
      <c r="B27" t="s">
        <v>227</v>
      </c>
      <c r="C27" t="s">
        <v>10</v>
      </c>
      <c r="D27" t="s">
        <v>228</v>
      </c>
      <c r="E27" t="s">
        <v>229</v>
      </c>
      <c r="F27" t="s">
        <v>136</v>
      </c>
      <c r="G27" t="s">
        <v>163</v>
      </c>
      <c r="H27">
        <f>C27*1</f>
        <v>4</v>
      </c>
      <c r="I27">
        <f>E27*-1</f>
        <v>4.47</v>
      </c>
    </row>
    <row r="28" spans="1:9" x14ac:dyDescent="0.35">
      <c r="A28" t="s">
        <v>195</v>
      </c>
      <c r="B28" t="s">
        <v>196</v>
      </c>
      <c r="C28" t="s">
        <v>150</v>
      </c>
      <c r="D28" t="s">
        <v>78</v>
      </c>
      <c r="E28" t="s">
        <v>197</v>
      </c>
      <c r="F28" t="s">
        <v>198</v>
      </c>
      <c r="G28" t="s">
        <v>116</v>
      </c>
      <c r="H28">
        <f>C28*1</f>
        <v>3</v>
      </c>
      <c r="I28">
        <f>E28*-1</f>
        <v>4.4800000000000004</v>
      </c>
    </row>
    <row r="29" spans="1:9" x14ac:dyDescent="0.35">
      <c r="A29" t="s">
        <v>104</v>
      </c>
      <c r="B29" t="s">
        <v>105</v>
      </c>
      <c r="C29" t="s">
        <v>17</v>
      </c>
      <c r="D29" t="s">
        <v>106</v>
      </c>
      <c r="E29" t="s">
        <v>107</v>
      </c>
      <c r="F29" t="s">
        <v>108</v>
      </c>
      <c r="G29" t="s">
        <v>109</v>
      </c>
      <c r="H29">
        <f>C29*1</f>
        <v>5</v>
      </c>
      <c r="I29">
        <f>E29*-1</f>
        <v>4.7</v>
      </c>
    </row>
    <row r="30" spans="1:9" x14ac:dyDescent="0.35">
      <c r="A30" t="s">
        <v>139</v>
      </c>
      <c r="B30" t="s">
        <v>140</v>
      </c>
      <c r="C30" t="s">
        <v>17</v>
      </c>
      <c r="D30" t="s">
        <v>141</v>
      </c>
      <c r="E30" t="s">
        <v>142</v>
      </c>
      <c r="F30" t="s">
        <v>109</v>
      </c>
      <c r="G30" t="s">
        <v>82</v>
      </c>
      <c r="H30">
        <f>C30*1</f>
        <v>5</v>
      </c>
      <c r="I30">
        <f>E30*-1</f>
        <v>4.74</v>
      </c>
    </row>
    <row r="31" spans="1:9" x14ac:dyDescent="0.35">
      <c r="A31" t="s">
        <v>8</v>
      </c>
      <c r="B31" t="s">
        <v>9</v>
      </c>
      <c r="C31" t="s">
        <v>10</v>
      </c>
      <c r="D31" t="s">
        <v>11</v>
      </c>
      <c r="E31" t="s">
        <v>12</v>
      </c>
      <c r="F31" t="s">
        <v>13</v>
      </c>
      <c r="G31" t="s">
        <v>14</v>
      </c>
      <c r="H31">
        <f>C31*1</f>
        <v>4</v>
      </c>
      <c r="I31">
        <f>E31*-1</f>
        <v>5</v>
      </c>
    </row>
    <row r="32" spans="1:9" x14ac:dyDescent="0.35">
      <c r="A32" t="s">
        <v>182</v>
      </c>
      <c r="B32" t="s">
        <v>183</v>
      </c>
      <c r="C32" t="s">
        <v>17</v>
      </c>
      <c r="D32" t="s">
        <v>184</v>
      </c>
      <c r="E32" t="s">
        <v>185</v>
      </c>
      <c r="F32" t="s">
        <v>90</v>
      </c>
      <c r="G32" t="s">
        <v>186</v>
      </c>
      <c r="H32">
        <f>C32*1</f>
        <v>5</v>
      </c>
      <c r="I32">
        <f>E32*-1</f>
        <v>5.22</v>
      </c>
    </row>
    <row r="33" spans="1:9" x14ac:dyDescent="0.35">
      <c r="A33" t="s">
        <v>168</v>
      </c>
      <c r="B33" t="s">
        <v>169</v>
      </c>
      <c r="C33" t="s">
        <v>30</v>
      </c>
      <c r="D33" t="s">
        <v>170</v>
      </c>
      <c r="E33" t="s">
        <v>171</v>
      </c>
      <c r="F33" t="s">
        <v>172</v>
      </c>
      <c r="G33" t="s">
        <v>90</v>
      </c>
      <c r="H33">
        <f>C33*1</f>
        <v>6</v>
      </c>
      <c r="I33">
        <f>E33*-1</f>
        <v>5.99</v>
      </c>
    </row>
    <row r="34" spans="1:9" x14ac:dyDescent="0.35">
      <c r="A34" t="s">
        <v>124</v>
      </c>
      <c r="B34" t="s">
        <v>125</v>
      </c>
      <c r="C34" t="s">
        <v>30</v>
      </c>
      <c r="D34" t="s">
        <v>106</v>
      </c>
      <c r="E34" t="s">
        <v>126</v>
      </c>
      <c r="F34" t="s">
        <v>127</v>
      </c>
      <c r="G34" t="s">
        <v>128</v>
      </c>
      <c r="H34">
        <f>C34*1</f>
        <v>6</v>
      </c>
      <c r="I34">
        <f>E34*-1</f>
        <v>6.16</v>
      </c>
    </row>
    <row r="35" spans="1:9" x14ac:dyDescent="0.35">
      <c r="A35" t="s">
        <v>86</v>
      </c>
      <c r="B35" t="s">
        <v>87</v>
      </c>
      <c r="C35" t="s">
        <v>30</v>
      </c>
      <c r="D35" t="s">
        <v>88</v>
      </c>
      <c r="E35" t="s">
        <v>89</v>
      </c>
      <c r="F35" t="s">
        <v>90</v>
      </c>
      <c r="G35" t="s">
        <v>66</v>
      </c>
      <c r="H35">
        <f>C35*1</f>
        <v>6</v>
      </c>
      <c r="I35">
        <f>E35*-1</f>
        <v>6.26</v>
      </c>
    </row>
    <row r="36" spans="1:9" x14ac:dyDescent="0.35">
      <c r="A36" t="s">
        <v>74</v>
      </c>
      <c r="B36" t="s">
        <v>75</v>
      </c>
      <c r="C36" t="s">
        <v>10</v>
      </c>
      <c r="D36" t="s">
        <v>76</v>
      </c>
      <c r="E36" t="s">
        <v>77</v>
      </c>
      <c r="F36" t="s">
        <v>78</v>
      </c>
      <c r="G36" t="s">
        <v>47</v>
      </c>
      <c r="H36">
        <f>C36*1</f>
        <v>4</v>
      </c>
      <c r="I36">
        <f>E36*-1</f>
        <v>7.05</v>
      </c>
    </row>
    <row r="37" spans="1:9" x14ac:dyDescent="0.35">
      <c r="A37" t="s">
        <v>79</v>
      </c>
      <c r="B37" t="s">
        <v>80</v>
      </c>
      <c r="C37" t="s">
        <v>81</v>
      </c>
      <c r="D37" t="s">
        <v>82</v>
      </c>
      <c r="E37" t="s">
        <v>83</v>
      </c>
      <c r="F37" t="s">
        <v>84</v>
      </c>
      <c r="G37" t="s">
        <v>85</v>
      </c>
      <c r="H37">
        <f>C37*1</f>
        <v>11</v>
      </c>
      <c r="I37">
        <f>E37*-1</f>
        <v>7.36</v>
      </c>
    </row>
    <row r="38" spans="1:9" x14ac:dyDescent="0.35">
      <c r="A38" t="s">
        <v>15</v>
      </c>
      <c r="B38" t="s">
        <v>16</v>
      </c>
      <c r="C38" t="s">
        <v>17</v>
      </c>
      <c r="D38" t="s">
        <v>18</v>
      </c>
      <c r="E38" t="s">
        <v>19</v>
      </c>
      <c r="F38" t="s">
        <v>20</v>
      </c>
      <c r="G38" t="s">
        <v>21</v>
      </c>
      <c r="H38">
        <f>C38*1</f>
        <v>5</v>
      </c>
      <c r="I38">
        <f>E38*-1</f>
        <v>7.76</v>
      </c>
    </row>
    <row r="39" spans="1:9" x14ac:dyDescent="0.35">
      <c r="A39" t="s">
        <v>114</v>
      </c>
      <c r="B39" t="s">
        <v>115</v>
      </c>
      <c r="C39" t="s">
        <v>93</v>
      </c>
      <c r="D39" t="s">
        <v>116</v>
      </c>
      <c r="E39" t="s">
        <v>117</v>
      </c>
      <c r="F39" t="s">
        <v>118</v>
      </c>
      <c r="G39" t="s">
        <v>119</v>
      </c>
      <c r="H39">
        <f>C39*1</f>
        <v>13</v>
      </c>
      <c r="I39">
        <f>E39*-1</f>
        <v>7.9</v>
      </c>
    </row>
    <row r="40" spans="1:9" x14ac:dyDescent="0.35">
      <c r="A40" t="s">
        <v>22</v>
      </c>
      <c r="B40" t="s">
        <v>23</v>
      </c>
      <c r="C40" t="s">
        <v>10</v>
      </c>
      <c r="D40" t="s">
        <v>24</v>
      </c>
      <c r="E40" t="s">
        <v>25</v>
      </c>
      <c r="F40" t="s">
        <v>26</v>
      </c>
      <c r="G40" t="s">
        <v>27</v>
      </c>
      <c r="H40">
        <f>C40*1</f>
        <v>4</v>
      </c>
      <c r="I40">
        <f>E40*-1</f>
        <v>8.15</v>
      </c>
    </row>
    <row r="41" spans="1:9" x14ac:dyDescent="0.35">
      <c r="A41" t="s">
        <v>28</v>
      </c>
      <c r="B41" t="s">
        <v>29</v>
      </c>
      <c r="C41" t="s">
        <v>30</v>
      </c>
      <c r="D41" t="s">
        <v>31</v>
      </c>
      <c r="E41" t="s">
        <v>32</v>
      </c>
      <c r="F41" t="s">
        <v>33</v>
      </c>
      <c r="G41" t="s">
        <v>34</v>
      </c>
      <c r="H41">
        <f>C41*1</f>
        <v>6</v>
      </c>
      <c r="I41">
        <f>E41*-1</f>
        <v>9.93</v>
      </c>
    </row>
    <row r="42" spans="1:9" x14ac:dyDescent="0.35">
      <c r="A42" t="s">
        <v>67</v>
      </c>
      <c r="B42" t="s">
        <v>68</v>
      </c>
      <c r="C42" t="s">
        <v>69</v>
      </c>
      <c r="D42" t="s">
        <v>70</v>
      </c>
      <c r="E42" t="s">
        <v>71</v>
      </c>
      <c r="F42" t="s">
        <v>72</v>
      </c>
      <c r="G42" t="s">
        <v>73</v>
      </c>
      <c r="H42">
        <f>C42*1</f>
        <v>8</v>
      </c>
      <c r="I42">
        <f>E42*-1</f>
        <v>10.33</v>
      </c>
    </row>
    <row r="43" spans="1:9" x14ac:dyDescent="0.35">
      <c r="A43" t="s">
        <v>60</v>
      </c>
      <c r="B43" t="s">
        <v>61</v>
      </c>
      <c r="C43" t="s">
        <v>62</v>
      </c>
      <c r="D43" t="s">
        <v>63</v>
      </c>
      <c r="E43" t="s">
        <v>64</v>
      </c>
      <c r="F43" t="s">
        <v>65</v>
      </c>
      <c r="G43" t="s">
        <v>66</v>
      </c>
      <c r="H43">
        <f>C43*1</f>
        <v>9</v>
      </c>
      <c r="I43">
        <f>E43*-1</f>
        <v>11.93</v>
      </c>
    </row>
    <row r="44" spans="1:9" x14ac:dyDescent="0.35">
      <c r="A44" t="s">
        <v>35</v>
      </c>
      <c r="B44" t="s">
        <v>36</v>
      </c>
      <c r="C44" t="s">
        <v>37</v>
      </c>
      <c r="D44" t="s">
        <v>38</v>
      </c>
      <c r="E44" t="s">
        <v>39</v>
      </c>
      <c r="F44" t="s">
        <v>40</v>
      </c>
      <c r="G44" t="s">
        <v>41</v>
      </c>
      <c r="H44">
        <f>C44*1</f>
        <v>7</v>
      </c>
      <c r="I44">
        <f>E44*-1</f>
        <v>13.26</v>
      </c>
    </row>
    <row r="45" spans="1:9" x14ac:dyDescent="0.35">
      <c r="A45" t="s">
        <v>48</v>
      </c>
      <c r="B45" t="s">
        <v>49</v>
      </c>
      <c r="C45" t="s">
        <v>37</v>
      </c>
      <c r="D45" t="s">
        <v>50</v>
      </c>
      <c r="E45" t="s">
        <v>51</v>
      </c>
      <c r="F45" t="s">
        <v>52</v>
      </c>
      <c r="G45" t="s">
        <v>53</v>
      </c>
      <c r="H45">
        <f>C45*1</f>
        <v>7</v>
      </c>
      <c r="I45">
        <f>E45*-1</f>
        <v>13.43</v>
      </c>
    </row>
    <row r="46" spans="1:9" x14ac:dyDescent="0.35">
      <c r="A46" t="s">
        <v>91</v>
      </c>
      <c r="B46" t="s">
        <v>92</v>
      </c>
      <c r="C46" t="s">
        <v>93</v>
      </c>
      <c r="D46" t="s">
        <v>94</v>
      </c>
      <c r="E46" t="s">
        <v>95</v>
      </c>
      <c r="F46" t="s">
        <v>96</v>
      </c>
      <c r="G46" t="s">
        <v>97</v>
      </c>
      <c r="H46">
        <f>C46*1</f>
        <v>13</v>
      </c>
      <c r="I46">
        <f>E46*-1</f>
        <v>14.18</v>
      </c>
    </row>
    <row r="47" spans="1:9" x14ac:dyDescent="0.35">
      <c r="A47" t="s">
        <v>42</v>
      </c>
      <c r="B47" t="s">
        <v>43</v>
      </c>
      <c r="C47" t="s">
        <v>37</v>
      </c>
      <c r="D47" t="s">
        <v>44</v>
      </c>
      <c r="E47" t="s">
        <v>45</v>
      </c>
      <c r="F47" t="s">
        <v>46</v>
      </c>
      <c r="G47" t="s">
        <v>47</v>
      </c>
      <c r="H47">
        <f>C47*1</f>
        <v>7</v>
      </c>
      <c r="I47">
        <f>E47*-1</f>
        <v>14.53</v>
      </c>
    </row>
  </sheetData>
  <sortState xmlns:xlrd2="http://schemas.microsoft.com/office/spreadsheetml/2017/richdata2" ref="A3:I48">
    <sortCondition ref="I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4FE213-F3F8-465B-8F04-872E89E1DD9F}">
  <dimension ref="A1:K56"/>
  <sheetViews>
    <sheetView topLeftCell="A41" workbookViewId="0">
      <selection activeCell="D51" sqref="D51"/>
    </sheetView>
  </sheetViews>
  <sheetFormatPr defaultRowHeight="14.5" x14ac:dyDescent="0.35"/>
  <sheetData>
    <row r="1" spans="1:11" x14ac:dyDescent="0.35">
      <c r="A1" t="s">
        <v>231</v>
      </c>
      <c r="B1" t="s">
        <v>232</v>
      </c>
      <c r="C1" t="s">
        <v>233</v>
      </c>
      <c r="D1" t="s">
        <v>234</v>
      </c>
      <c r="E1" t="s">
        <v>235</v>
      </c>
      <c r="F1" t="s">
        <v>236</v>
      </c>
      <c r="G1" t="s">
        <v>237</v>
      </c>
      <c r="H1" t="s">
        <v>238</v>
      </c>
      <c r="J1" t="s">
        <v>239</v>
      </c>
      <c r="K1">
        <f>COUNT(C2:C46)</f>
        <v>45</v>
      </c>
    </row>
    <row r="2" spans="1:11" x14ac:dyDescent="0.35">
      <c r="A2">
        <v>1</v>
      </c>
      <c r="B2" t="s">
        <v>120</v>
      </c>
      <c r="C2">
        <v>1</v>
      </c>
      <c r="D2">
        <f t="shared" ref="D2:D46" si="0">LOG(C2)</f>
        <v>0</v>
      </c>
      <c r="E2">
        <f t="shared" ref="E2:E46" si="1">(D2-$K$3)^2</f>
        <v>0.30025135654105167</v>
      </c>
      <c r="F2">
        <f t="shared" ref="F2:F46" si="2">(D2-$K$3)^3</f>
        <v>-0.16452332097324179</v>
      </c>
      <c r="G2">
        <f t="shared" ref="G2:G46" si="3">($K$1+1)/A2</f>
        <v>46</v>
      </c>
      <c r="H2">
        <f t="shared" ref="H2:H46" si="4">1/G2</f>
        <v>2.1739130434782608E-2</v>
      </c>
      <c r="J2" t="s">
        <v>240</v>
      </c>
      <c r="K2">
        <f>AVERAGE(C2:C46)</f>
        <v>4.4000000000000004</v>
      </c>
    </row>
    <row r="3" spans="1:11" x14ac:dyDescent="0.35">
      <c r="A3">
        <v>2</v>
      </c>
      <c r="B3" t="s">
        <v>129</v>
      </c>
      <c r="C3">
        <v>1</v>
      </c>
      <c r="D3">
        <f t="shared" si="0"/>
        <v>0</v>
      </c>
      <c r="E3">
        <f t="shared" si="1"/>
        <v>0.30025135654105167</v>
      </c>
      <c r="F3">
        <f t="shared" si="2"/>
        <v>-0.16452332097324179</v>
      </c>
      <c r="G3">
        <f t="shared" si="3"/>
        <v>23</v>
      </c>
      <c r="H3">
        <f t="shared" si="4"/>
        <v>4.3478260869565216E-2</v>
      </c>
      <c r="J3" t="s">
        <v>241</v>
      </c>
      <c r="K3">
        <f>AVERAGE(D2:D46)</f>
        <v>0.54795196554173586</v>
      </c>
    </row>
    <row r="4" spans="1:11" x14ac:dyDescent="0.35">
      <c r="A4">
        <v>3</v>
      </c>
      <c r="B4" t="s">
        <v>154</v>
      </c>
      <c r="C4">
        <v>1</v>
      </c>
      <c r="D4">
        <f t="shared" si="0"/>
        <v>0</v>
      </c>
      <c r="E4">
        <f t="shared" si="1"/>
        <v>0.30025135654105167</v>
      </c>
      <c r="F4">
        <f t="shared" si="2"/>
        <v>-0.16452332097324179</v>
      </c>
      <c r="G4">
        <f t="shared" si="3"/>
        <v>15.333333333333334</v>
      </c>
      <c r="H4">
        <f t="shared" si="4"/>
        <v>6.5217391304347824E-2</v>
      </c>
      <c r="J4" t="s">
        <v>242</v>
      </c>
      <c r="K4">
        <f>SUM(E2:E46)</f>
        <v>4.0510101131651099</v>
      </c>
    </row>
    <row r="5" spans="1:11" x14ac:dyDescent="0.35">
      <c r="A5">
        <v>4</v>
      </c>
      <c r="B5" t="s">
        <v>166</v>
      </c>
      <c r="C5">
        <v>1</v>
      </c>
      <c r="D5">
        <f t="shared" si="0"/>
        <v>0</v>
      </c>
      <c r="E5">
        <f t="shared" si="1"/>
        <v>0.30025135654105167</v>
      </c>
      <c r="F5">
        <f t="shared" si="2"/>
        <v>-0.16452332097324179</v>
      </c>
      <c r="G5">
        <f t="shared" si="3"/>
        <v>11.5</v>
      </c>
      <c r="H5">
        <f t="shared" si="4"/>
        <v>8.6956521739130432E-2</v>
      </c>
      <c r="J5" t="s">
        <v>243</v>
      </c>
      <c r="K5">
        <f>SUM(F2:F46)</f>
        <v>-0.35387570481580355</v>
      </c>
    </row>
    <row r="6" spans="1:11" x14ac:dyDescent="0.35">
      <c r="A6">
        <v>5</v>
      </c>
      <c r="B6" t="s">
        <v>187</v>
      </c>
      <c r="C6">
        <v>1</v>
      </c>
      <c r="D6">
        <f t="shared" si="0"/>
        <v>0</v>
      </c>
      <c r="E6">
        <f t="shared" si="1"/>
        <v>0.30025135654105167</v>
      </c>
      <c r="F6">
        <f t="shared" si="2"/>
        <v>-0.16452332097324179</v>
      </c>
      <c r="G6">
        <f t="shared" si="3"/>
        <v>9.1999999999999993</v>
      </c>
      <c r="H6">
        <f t="shared" si="4"/>
        <v>0.10869565217391305</v>
      </c>
      <c r="J6" t="s">
        <v>244</v>
      </c>
      <c r="K6">
        <f>VAR(D2:D46)</f>
        <v>9.2068411662843463E-2</v>
      </c>
    </row>
    <row r="7" spans="1:11" x14ac:dyDescent="0.35">
      <c r="A7">
        <v>6</v>
      </c>
      <c r="B7" t="s">
        <v>214</v>
      </c>
      <c r="C7">
        <v>1</v>
      </c>
      <c r="D7">
        <f t="shared" si="0"/>
        <v>0</v>
      </c>
      <c r="E7">
        <f t="shared" si="1"/>
        <v>0.30025135654105167</v>
      </c>
      <c r="F7">
        <f t="shared" si="2"/>
        <v>-0.16452332097324179</v>
      </c>
      <c r="G7">
        <f t="shared" si="3"/>
        <v>7.666666666666667</v>
      </c>
      <c r="H7">
        <f t="shared" si="4"/>
        <v>0.13043478260869565</v>
      </c>
      <c r="J7" t="s">
        <v>245</v>
      </c>
      <c r="K7">
        <f>STDEV(D2:D46)</f>
        <v>0.3034277700917361</v>
      </c>
    </row>
    <row r="8" spans="1:11" x14ac:dyDescent="0.35">
      <c r="A8">
        <v>7</v>
      </c>
      <c r="B8" t="s">
        <v>54</v>
      </c>
      <c r="C8">
        <v>2</v>
      </c>
      <c r="D8">
        <f t="shared" si="0"/>
        <v>0.3010299956639812</v>
      </c>
      <c r="E8">
        <f t="shared" si="1"/>
        <v>6.0970459208310783E-2</v>
      </c>
      <c r="F8">
        <f t="shared" si="2"/>
        <v>-1.5054945892067385E-2</v>
      </c>
      <c r="G8">
        <f t="shared" si="3"/>
        <v>6.5714285714285712</v>
      </c>
      <c r="H8">
        <f t="shared" si="4"/>
        <v>0.15217391304347827</v>
      </c>
      <c r="J8" t="s">
        <v>246</v>
      </c>
      <c r="K8">
        <f>SKEW(D2:D46)</f>
        <v>-0.30128405834342759</v>
      </c>
    </row>
    <row r="9" spans="1:11" x14ac:dyDescent="0.35">
      <c r="A9">
        <v>8</v>
      </c>
      <c r="B9" t="s">
        <v>110</v>
      </c>
      <c r="C9">
        <v>2</v>
      </c>
      <c r="D9">
        <f t="shared" si="0"/>
        <v>0.3010299956639812</v>
      </c>
      <c r="E9">
        <f t="shared" si="1"/>
        <v>6.0970459208310783E-2</v>
      </c>
      <c r="F9">
        <f t="shared" si="2"/>
        <v>-1.5054945892067385E-2</v>
      </c>
      <c r="G9">
        <f t="shared" si="3"/>
        <v>5.75</v>
      </c>
      <c r="H9">
        <f t="shared" si="4"/>
        <v>0.17391304347826086</v>
      </c>
      <c r="J9" t="s">
        <v>247</v>
      </c>
      <c r="K9">
        <v>-0.3</v>
      </c>
    </row>
    <row r="10" spans="1:11" x14ac:dyDescent="0.35">
      <c r="A10">
        <v>9</v>
      </c>
      <c r="B10" t="s">
        <v>132</v>
      </c>
      <c r="C10">
        <v>2</v>
      </c>
      <c r="D10">
        <f t="shared" si="0"/>
        <v>0.3010299956639812</v>
      </c>
      <c r="E10">
        <f t="shared" si="1"/>
        <v>6.0970459208310783E-2</v>
      </c>
      <c r="F10">
        <f t="shared" si="2"/>
        <v>-1.5054945892067385E-2</v>
      </c>
      <c r="G10">
        <f t="shared" si="3"/>
        <v>5.1111111111111107</v>
      </c>
      <c r="H10">
        <f t="shared" si="4"/>
        <v>0.19565217391304349</v>
      </c>
      <c r="J10" t="s">
        <v>248</v>
      </c>
      <c r="K10">
        <v>-0.4</v>
      </c>
    </row>
    <row r="11" spans="1:11" x14ac:dyDescent="0.35">
      <c r="A11">
        <v>10</v>
      </c>
      <c r="B11" t="s">
        <v>137</v>
      </c>
      <c r="C11">
        <v>2</v>
      </c>
      <c r="D11">
        <f t="shared" si="0"/>
        <v>0.3010299956639812</v>
      </c>
      <c r="E11">
        <f t="shared" si="1"/>
        <v>6.0970459208310783E-2</v>
      </c>
      <c r="F11">
        <f t="shared" si="2"/>
        <v>-1.5054945892067385E-2</v>
      </c>
      <c r="G11">
        <f t="shared" si="3"/>
        <v>4.5999999999999996</v>
      </c>
      <c r="H11">
        <f t="shared" si="4"/>
        <v>0.21739130434782611</v>
      </c>
    </row>
    <row r="12" spans="1:11" x14ac:dyDescent="0.35">
      <c r="A12">
        <v>11</v>
      </c>
      <c r="B12" t="s">
        <v>161</v>
      </c>
      <c r="C12">
        <v>2</v>
      </c>
      <c r="D12">
        <f t="shared" si="0"/>
        <v>0.3010299956639812</v>
      </c>
      <c r="E12">
        <f t="shared" si="1"/>
        <v>6.0970459208310783E-2</v>
      </c>
      <c r="F12">
        <f t="shared" si="2"/>
        <v>-1.5054945892067385E-2</v>
      </c>
      <c r="G12">
        <f t="shared" si="3"/>
        <v>4.1818181818181817</v>
      </c>
      <c r="H12">
        <f t="shared" si="4"/>
        <v>0.2391304347826087</v>
      </c>
    </row>
    <row r="13" spans="1:11" x14ac:dyDescent="0.35">
      <c r="A13">
        <v>12</v>
      </c>
      <c r="B13" t="s">
        <v>199</v>
      </c>
      <c r="C13">
        <v>2</v>
      </c>
      <c r="D13">
        <f t="shared" si="0"/>
        <v>0.3010299956639812</v>
      </c>
      <c r="E13">
        <f t="shared" si="1"/>
        <v>6.0970459208310783E-2</v>
      </c>
      <c r="F13">
        <f t="shared" si="2"/>
        <v>-1.5054945892067385E-2</v>
      </c>
      <c r="G13">
        <f t="shared" si="3"/>
        <v>3.8333333333333335</v>
      </c>
      <c r="H13">
        <f t="shared" si="4"/>
        <v>0.2608695652173913</v>
      </c>
    </row>
    <row r="14" spans="1:11" x14ac:dyDescent="0.35">
      <c r="A14">
        <v>13</v>
      </c>
      <c r="B14" t="s">
        <v>207</v>
      </c>
      <c r="C14">
        <v>2</v>
      </c>
      <c r="D14">
        <f t="shared" si="0"/>
        <v>0.3010299956639812</v>
      </c>
      <c r="E14">
        <f t="shared" si="1"/>
        <v>6.0970459208310783E-2</v>
      </c>
      <c r="F14">
        <f t="shared" si="2"/>
        <v>-1.5054945892067385E-2</v>
      </c>
      <c r="G14">
        <f t="shared" si="3"/>
        <v>3.5384615384615383</v>
      </c>
      <c r="H14">
        <f t="shared" si="4"/>
        <v>0.28260869565217395</v>
      </c>
    </row>
    <row r="15" spans="1:11" x14ac:dyDescent="0.35">
      <c r="A15">
        <v>14</v>
      </c>
      <c r="B15" t="s">
        <v>148</v>
      </c>
      <c r="C15">
        <v>3</v>
      </c>
      <c r="D15">
        <f t="shared" si="0"/>
        <v>0.47712125471966244</v>
      </c>
      <c r="E15">
        <f t="shared" si="1"/>
        <v>5.0169895955601901E-3</v>
      </c>
      <c r="F15">
        <f t="shared" si="2"/>
        <v>-3.5535693924047492E-4</v>
      </c>
      <c r="G15">
        <f t="shared" si="3"/>
        <v>3.2857142857142856</v>
      </c>
      <c r="H15">
        <f t="shared" si="4"/>
        <v>0.30434782608695654</v>
      </c>
    </row>
    <row r="16" spans="1:11" x14ac:dyDescent="0.35">
      <c r="A16">
        <v>15</v>
      </c>
      <c r="B16" t="s">
        <v>178</v>
      </c>
      <c r="C16">
        <v>3</v>
      </c>
      <c r="D16">
        <f t="shared" si="0"/>
        <v>0.47712125471966244</v>
      </c>
      <c r="E16">
        <f t="shared" si="1"/>
        <v>5.0169895955601901E-3</v>
      </c>
      <c r="F16">
        <f t="shared" si="2"/>
        <v>-3.5535693924047492E-4</v>
      </c>
      <c r="G16">
        <f t="shared" si="3"/>
        <v>3.0666666666666669</v>
      </c>
      <c r="H16">
        <f t="shared" si="4"/>
        <v>0.32608695652173914</v>
      </c>
    </row>
    <row r="17" spans="1:8" x14ac:dyDescent="0.35">
      <c r="A17">
        <v>16</v>
      </c>
      <c r="B17" t="s">
        <v>189</v>
      </c>
      <c r="C17">
        <v>3</v>
      </c>
      <c r="D17">
        <f t="shared" si="0"/>
        <v>0.47712125471966244</v>
      </c>
      <c r="E17">
        <f t="shared" si="1"/>
        <v>5.0169895955601901E-3</v>
      </c>
      <c r="F17">
        <f t="shared" si="2"/>
        <v>-3.5535693924047492E-4</v>
      </c>
      <c r="G17">
        <f t="shared" si="3"/>
        <v>2.875</v>
      </c>
      <c r="H17">
        <f t="shared" si="4"/>
        <v>0.34782608695652173</v>
      </c>
    </row>
    <row r="18" spans="1:8" x14ac:dyDescent="0.35">
      <c r="A18">
        <v>17</v>
      </c>
      <c r="B18" t="s">
        <v>195</v>
      </c>
      <c r="C18">
        <v>3</v>
      </c>
      <c r="D18">
        <f t="shared" si="0"/>
        <v>0.47712125471966244</v>
      </c>
      <c r="E18">
        <f t="shared" si="1"/>
        <v>5.0169895955601901E-3</v>
      </c>
      <c r="F18">
        <f t="shared" si="2"/>
        <v>-3.5535693924047492E-4</v>
      </c>
      <c r="G18">
        <f t="shared" si="3"/>
        <v>2.7058823529411766</v>
      </c>
      <c r="H18">
        <f t="shared" si="4"/>
        <v>0.36956521739130432</v>
      </c>
    </row>
    <row r="19" spans="1:8" x14ac:dyDescent="0.35">
      <c r="A19">
        <v>18</v>
      </c>
      <c r="B19" t="s">
        <v>210</v>
      </c>
      <c r="C19">
        <v>3</v>
      </c>
      <c r="D19">
        <f t="shared" si="0"/>
        <v>0.47712125471966244</v>
      </c>
      <c r="E19">
        <f t="shared" si="1"/>
        <v>5.0169895955601901E-3</v>
      </c>
      <c r="F19">
        <f t="shared" si="2"/>
        <v>-3.5535693924047492E-4</v>
      </c>
      <c r="G19">
        <f t="shared" si="3"/>
        <v>2.5555555555555554</v>
      </c>
      <c r="H19">
        <f t="shared" si="4"/>
        <v>0.39130434782608697</v>
      </c>
    </row>
    <row r="20" spans="1:8" x14ac:dyDescent="0.35">
      <c r="A20">
        <v>19</v>
      </c>
      <c r="B20" t="s">
        <v>221</v>
      </c>
      <c r="C20">
        <v>3</v>
      </c>
      <c r="D20">
        <f t="shared" si="0"/>
        <v>0.47712125471966244</v>
      </c>
      <c r="E20">
        <f t="shared" si="1"/>
        <v>5.0169895955601901E-3</v>
      </c>
      <c r="F20">
        <f t="shared" si="2"/>
        <v>-3.5535693924047492E-4</v>
      </c>
      <c r="G20">
        <f t="shared" si="3"/>
        <v>2.4210526315789473</v>
      </c>
      <c r="H20">
        <f t="shared" si="4"/>
        <v>0.41304347826086957</v>
      </c>
    </row>
    <row r="21" spans="1:8" x14ac:dyDescent="0.35">
      <c r="A21">
        <v>20</v>
      </c>
      <c r="B21" t="s">
        <v>8</v>
      </c>
      <c r="C21">
        <v>4</v>
      </c>
      <c r="D21">
        <f t="shared" si="0"/>
        <v>0.6020599913279624</v>
      </c>
      <c r="E21">
        <f t="shared" si="1"/>
        <v>2.9276784544829551E-3</v>
      </c>
      <c r="F21">
        <f t="shared" si="2"/>
        <v>1.5841090130894357E-4</v>
      </c>
      <c r="G21">
        <f t="shared" si="3"/>
        <v>2.2999999999999998</v>
      </c>
      <c r="H21">
        <f t="shared" si="4"/>
        <v>0.43478260869565222</v>
      </c>
    </row>
    <row r="22" spans="1:8" x14ac:dyDescent="0.35">
      <c r="A22">
        <v>21</v>
      </c>
      <c r="B22" t="s">
        <v>22</v>
      </c>
      <c r="C22">
        <v>4</v>
      </c>
      <c r="D22">
        <f t="shared" si="0"/>
        <v>0.6020599913279624</v>
      </c>
      <c r="E22">
        <f t="shared" si="1"/>
        <v>2.9276784544829551E-3</v>
      </c>
      <c r="F22">
        <f t="shared" si="2"/>
        <v>1.5841090130894357E-4</v>
      </c>
      <c r="G22">
        <f t="shared" si="3"/>
        <v>2.1904761904761907</v>
      </c>
      <c r="H22">
        <f t="shared" si="4"/>
        <v>0.45652173913043476</v>
      </c>
    </row>
    <row r="23" spans="1:8" x14ac:dyDescent="0.35">
      <c r="A23">
        <v>22</v>
      </c>
      <c r="B23" t="s">
        <v>74</v>
      </c>
      <c r="C23">
        <v>4</v>
      </c>
      <c r="D23">
        <f t="shared" si="0"/>
        <v>0.6020599913279624</v>
      </c>
      <c r="E23">
        <f t="shared" si="1"/>
        <v>2.9276784544829551E-3</v>
      </c>
      <c r="F23">
        <f t="shared" si="2"/>
        <v>1.5841090130894357E-4</v>
      </c>
      <c r="G23">
        <f t="shared" si="3"/>
        <v>2.0909090909090908</v>
      </c>
      <c r="H23">
        <f t="shared" si="4"/>
        <v>0.47826086956521741</v>
      </c>
    </row>
    <row r="24" spans="1:8" x14ac:dyDescent="0.35">
      <c r="A24">
        <v>23</v>
      </c>
      <c r="B24" t="s">
        <v>98</v>
      </c>
      <c r="C24">
        <v>4</v>
      </c>
      <c r="D24">
        <f t="shared" si="0"/>
        <v>0.6020599913279624</v>
      </c>
      <c r="E24">
        <f t="shared" si="1"/>
        <v>2.9276784544829551E-3</v>
      </c>
      <c r="F24">
        <f t="shared" si="2"/>
        <v>1.5841090130894357E-4</v>
      </c>
      <c r="G24">
        <f t="shared" si="3"/>
        <v>2</v>
      </c>
      <c r="H24">
        <f t="shared" si="4"/>
        <v>0.5</v>
      </c>
    </row>
    <row r="25" spans="1:8" x14ac:dyDescent="0.35">
      <c r="A25">
        <v>24</v>
      </c>
      <c r="B25" t="s">
        <v>143</v>
      </c>
      <c r="C25">
        <v>4</v>
      </c>
      <c r="D25">
        <f t="shared" si="0"/>
        <v>0.6020599913279624</v>
      </c>
      <c r="E25">
        <f t="shared" si="1"/>
        <v>2.9276784544829551E-3</v>
      </c>
      <c r="F25">
        <f t="shared" si="2"/>
        <v>1.5841090130894357E-4</v>
      </c>
      <c r="G25">
        <f t="shared" si="3"/>
        <v>1.9166666666666667</v>
      </c>
      <c r="H25">
        <f t="shared" si="4"/>
        <v>0.52173913043478259</v>
      </c>
    </row>
    <row r="26" spans="1:8" x14ac:dyDescent="0.35">
      <c r="A26">
        <v>25</v>
      </c>
      <c r="B26" t="s">
        <v>157</v>
      </c>
      <c r="C26">
        <v>4</v>
      </c>
      <c r="D26">
        <f t="shared" si="0"/>
        <v>0.6020599913279624</v>
      </c>
      <c r="E26">
        <f t="shared" si="1"/>
        <v>2.9276784544829551E-3</v>
      </c>
      <c r="F26">
        <f t="shared" si="2"/>
        <v>1.5841090130894357E-4</v>
      </c>
      <c r="G26">
        <f t="shared" si="3"/>
        <v>1.84</v>
      </c>
      <c r="H26">
        <f t="shared" si="4"/>
        <v>0.54347826086956519</v>
      </c>
    </row>
    <row r="27" spans="1:8" x14ac:dyDescent="0.35">
      <c r="A27">
        <v>26</v>
      </c>
      <c r="B27" t="s">
        <v>204</v>
      </c>
      <c r="C27">
        <v>4</v>
      </c>
      <c r="D27">
        <f t="shared" si="0"/>
        <v>0.6020599913279624</v>
      </c>
      <c r="E27">
        <f t="shared" si="1"/>
        <v>2.9276784544829551E-3</v>
      </c>
      <c r="F27">
        <f t="shared" si="2"/>
        <v>1.5841090130894357E-4</v>
      </c>
      <c r="G27">
        <f t="shared" si="3"/>
        <v>1.7692307692307692</v>
      </c>
      <c r="H27">
        <f t="shared" si="4"/>
        <v>0.56521739130434789</v>
      </c>
    </row>
    <row r="28" spans="1:8" x14ac:dyDescent="0.35">
      <c r="A28">
        <v>27</v>
      </c>
      <c r="B28" t="s">
        <v>216</v>
      </c>
      <c r="C28">
        <v>4</v>
      </c>
      <c r="D28">
        <f t="shared" si="0"/>
        <v>0.6020599913279624</v>
      </c>
      <c r="E28">
        <f t="shared" si="1"/>
        <v>2.9276784544829551E-3</v>
      </c>
      <c r="F28">
        <f t="shared" si="2"/>
        <v>1.5841090130894357E-4</v>
      </c>
      <c r="G28">
        <f t="shared" si="3"/>
        <v>1.7037037037037037</v>
      </c>
      <c r="H28">
        <f t="shared" si="4"/>
        <v>0.58695652173913038</v>
      </c>
    </row>
    <row r="29" spans="1:8" x14ac:dyDescent="0.35">
      <c r="A29">
        <v>28</v>
      </c>
      <c r="B29" t="s">
        <v>226</v>
      </c>
      <c r="C29">
        <v>4</v>
      </c>
      <c r="D29">
        <f t="shared" si="0"/>
        <v>0.6020599913279624</v>
      </c>
      <c r="E29">
        <f t="shared" si="1"/>
        <v>2.9276784544829551E-3</v>
      </c>
      <c r="F29">
        <f t="shared" si="2"/>
        <v>1.5841090130894357E-4</v>
      </c>
      <c r="G29">
        <f t="shared" si="3"/>
        <v>1.6428571428571428</v>
      </c>
      <c r="H29">
        <f t="shared" si="4"/>
        <v>0.60869565217391308</v>
      </c>
    </row>
    <row r="30" spans="1:8" x14ac:dyDescent="0.35">
      <c r="A30">
        <v>29</v>
      </c>
      <c r="B30" t="s">
        <v>15</v>
      </c>
      <c r="C30">
        <v>5</v>
      </c>
      <c r="D30">
        <f t="shared" si="0"/>
        <v>0.69897000433601886</v>
      </c>
      <c r="E30">
        <f t="shared" si="1"/>
        <v>2.2806448041271563E-2</v>
      </c>
      <c r="F30">
        <f t="shared" si="2"/>
        <v>3.4441850550565481E-3</v>
      </c>
      <c r="G30">
        <f t="shared" si="3"/>
        <v>1.5862068965517242</v>
      </c>
      <c r="H30">
        <f t="shared" si="4"/>
        <v>0.63043478260869568</v>
      </c>
    </row>
    <row r="31" spans="1:8" x14ac:dyDescent="0.35">
      <c r="A31">
        <v>30</v>
      </c>
      <c r="B31" t="s">
        <v>104</v>
      </c>
      <c r="C31">
        <v>5</v>
      </c>
      <c r="D31">
        <f t="shared" si="0"/>
        <v>0.69897000433601886</v>
      </c>
      <c r="E31">
        <f t="shared" si="1"/>
        <v>2.2806448041271563E-2</v>
      </c>
      <c r="F31">
        <f t="shared" si="2"/>
        <v>3.4441850550565481E-3</v>
      </c>
      <c r="G31">
        <f t="shared" si="3"/>
        <v>1.5333333333333334</v>
      </c>
      <c r="H31">
        <f t="shared" si="4"/>
        <v>0.65217391304347827</v>
      </c>
    </row>
    <row r="32" spans="1:8" x14ac:dyDescent="0.35">
      <c r="A32">
        <v>31</v>
      </c>
      <c r="B32" t="s">
        <v>139</v>
      </c>
      <c r="C32">
        <v>5</v>
      </c>
      <c r="D32">
        <f t="shared" si="0"/>
        <v>0.69897000433601886</v>
      </c>
      <c r="E32">
        <f t="shared" si="1"/>
        <v>2.2806448041271563E-2</v>
      </c>
      <c r="F32">
        <f t="shared" si="2"/>
        <v>3.4441850550565481E-3</v>
      </c>
      <c r="G32">
        <f t="shared" si="3"/>
        <v>1.4838709677419355</v>
      </c>
      <c r="H32">
        <f t="shared" si="4"/>
        <v>0.67391304347826086</v>
      </c>
    </row>
    <row r="33" spans="1:8" x14ac:dyDescent="0.35">
      <c r="A33">
        <v>32</v>
      </c>
      <c r="B33" t="s">
        <v>173</v>
      </c>
      <c r="C33">
        <v>5</v>
      </c>
      <c r="D33">
        <f t="shared" si="0"/>
        <v>0.69897000433601886</v>
      </c>
      <c r="E33">
        <f t="shared" si="1"/>
        <v>2.2806448041271563E-2</v>
      </c>
      <c r="F33">
        <f t="shared" si="2"/>
        <v>3.4441850550565481E-3</v>
      </c>
      <c r="G33">
        <f t="shared" si="3"/>
        <v>1.4375</v>
      </c>
      <c r="H33">
        <f t="shared" si="4"/>
        <v>0.69565217391304346</v>
      </c>
    </row>
    <row r="34" spans="1:8" x14ac:dyDescent="0.35">
      <c r="A34">
        <v>33</v>
      </c>
      <c r="B34" t="s">
        <v>182</v>
      </c>
      <c r="C34">
        <v>5</v>
      </c>
      <c r="D34">
        <f t="shared" si="0"/>
        <v>0.69897000433601886</v>
      </c>
      <c r="E34">
        <f t="shared" si="1"/>
        <v>2.2806448041271563E-2</v>
      </c>
      <c r="F34">
        <f t="shared" si="2"/>
        <v>3.4441850550565481E-3</v>
      </c>
      <c r="G34">
        <f t="shared" si="3"/>
        <v>1.393939393939394</v>
      </c>
      <c r="H34">
        <f t="shared" si="4"/>
        <v>0.71739130434782605</v>
      </c>
    </row>
    <row r="35" spans="1:8" x14ac:dyDescent="0.35">
      <c r="A35">
        <v>34</v>
      </c>
      <c r="B35" t="s">
        <v>28</v>
      </c>
      <c r="C35">
        <v>6</v>
      </c>
      <c r="D35">
        <f t="shared" si="0"/>
        <v>0.77815125038364363</v>
      </c>
      <c r="E35">
        <f t="shared" si="1"/>
        <v>5.2991710741725789E-2</v>
      </c>
      <c r="F35">
        <f t="shared" si="2"/>
        <v>1.2198653915294519E-2</v>
      </c>
      <c r="G35">
        <f t="shared" si="3"/>
        <v>1.3529411764705883</v>
      </c>
      <c r="H35">
        <f t="shared" si="4"/>
        <v>0.73913043478260865</v>
      </c>
    </row>
    <row r="36" spans="1:8" x14ac:dyDescent="0.35">
      <c r="A36">
        <v>35</v>
      </c>
      <c r="B36" t="s">
        <v>86</v>
      </c>
      <c r="C36">
        <v>6</v>
      </c>
      <c r="D36">
        <f t="shared" si="0"/>
        <v>0.77815125038364363</v>
      </c>
      <c r="E36">
        <f t="shared" si="1"/>
        <v>5.2991710741725789E-2</v>
      </c>
      <c r="F36">
        <f t="shared" si="2"/>
        <v>1.2198653915294519E-2</v>
      </c>
      <c r="G36">
        <f t="shared" si="3"/>
        <v>1.3142857142857143</v>
      </c>
      <c r="H36">
        <f t="shared" si="4"/>
        <v>0.76086956521739135</v>
      </c>
    </row>
    <row r="37" spans="1:8" x14ac:dyDescent="0.35">
      <c r="A37">
        <v>36</v>
      </c>
      <c r="B37" t="s">
        <v>124</v>
      </c>
      <c r="C37">
        <v>6</v>
      </c>
      <c r="D37">
        <f t="shared" si="0"/>
        <v>0.77815125038364363</v>
      </c>
      <c r="E37">
        <f t="shared" si="1"/>
        <v>5.2991710741725789E-2</v>
      </c>
      <c r="F37">
        <f t="shared" si="2"/>
        <v>1.2198653915294519E-2</v>
      </c>
      <c r="G37">
        <f t="shared" si="3"/>
        <v>1.2777777777777777</v>
      </c>
      <c r="H37">
        <f t="shared" si="4"/>
        <v>0.78260869565217395</v>
      </c>
    </row>
    <row r="38" spans="1:8" x14ac:dyDescent="0.35">
      <c r="A38">
        <v>37</v>
      </c>
      <c r="B38" t="s">
        <v>168</v>
      </c>
      <c r="C38">
        <v>6</v>
      </c>
      <c r="D38">
        <f t="shared" si="0"/>
        <v>0.77815125038364363</v>
      </c>
      <c r="E38">
        <f t="shared" si="1"/>
        <v>5.2991710741725789E-2</v>
      </c>
      <c r="F38">
        <f t="shared" si="2"/>
        <v>1.2198653915294519E-2</v>
      </c>
      <c r="G38">
        <f t="shared" si="3"/>
        <v>1.2432432432432432</v>
      </c>
      <c r="H38">
        <f t="shared" si="4"/>
        <v>0.80434782608695654</v>
      </c>
    </row>
    <row r="39" spans="1:8" x14ac:dyDescent="0.35">
      <c r="A39">
        <v>38</v>
      </c>
      <c r="B39" t="s">
        <v>35</v>
      </c>
      <c r="C39">
        <v>7</v>
      </c>
      <c r="D39">
        <f t="shared" si="0"/>
        <v>0.84509804001425681</v>
      </c>
      <c r="E39">
        <f t="shared" si="1"/>
        <v>8.8295789574428962E-2</v>
      </c>
      <c r="F39">
        <f t="shared" si="2"/>
        <v>2.6236747264493307E-2</v>
      </c>
      <c r="G39">
        <f t="shared" si="3"/>
        <v>1.2105263157894737</v>
      </c>
      <c r="H39">
        <f t="shared" si="4"/>
        <v>0.82608695652173914</v>
      </c>
    </row>
    <row r="40" spans="1:8" x14ac:dyDescent="0.35">
      <c r="A40">
        <v>39</v>
      </c>
      <c r="B40" t="s">
        <v>42</v>
      </c>
      <c r="C40">
        <v>7</v>
      </c>
      <c r="D40">
        <f t="shared" si="0"/>
        <v>0.84509804001425681</v>
      </c>
      <c r="E40">
        <f t="shared" si="1"/>
        <v>8.8295789574428962E-2</v>
      </c>
      <c r="F40">
        <f t="shared" si="2"/>
        <v>2.6236747264493307E-2</v>
      </c>
      <c r="G40">
        <f t="shared" si="3"/>
        <v>1.1794871794871795</v>
      </c>
      <c r="H40">
        <f t="shared" si="4"/>
        <v>0.84782608695652173</v>
      </c>
    </row>
    <row r="41" spans="1:8" x14ac:dyDescent="0.35">
      <c r="A41">
        <v>40</v>
      </c>
      <c r="B41" t="s">
        <v>48</v>
      </c>
      <c r="C41">
        <v>7</v>
      </c>
      <c r="D41">
        <f t="shared" si="0"/>
        <v>0.84509804001425681</v>
      </c>
      <c r="E41">
        <f t="shared" si="1"/>
        <v>8.8295789574428962E-2</v>
      </c>
      <c r="F41">
        <f t="shared" si="2"/>
        <v>2.6236747264493307E-2</v>
      </c>
      <c r="G41">
        <f t="shared" si="3"/>
        <v>1.1499999999999999</v>
      </c>
      <c r="H41">
        <f t="shared" si="4"/>
        <v>0.86956521739130443</v>
      </c>
    </row>
    <row r="42" spans="1:8" x14ac:dyDescent="0.35">
      <c r="A42">
        <v>41</v>
      </c>
      <c r="B42" t="s">
        <v>67</v>
      </c>
      <c r="C42">
        <v>8</v>
      </c>
      <c r="D42">
        <f t="shared" si="0"/>
        <v>0.90308998699194354</v>
      </c>
      <c r="E42">
        <f t="shared" si="1"/>
        <v>0.12612301427956818</v>
      </c>
      <c r="F42">
        <f t="shared" si="2"/>
        <v>4.479107775058213E-2</v>
      </c>
      <c r="G42">
        <f t="shared" si="3"/>
        <v>1.1219512195121952</v>
      </c>
      <c r="H42">
        <f t="shared" si="4"/>
        <v>0.89130434782608692</v>
      </c>
    </row>
    <row r="43" spans="1:8" x14ac:dyDescent="0.35">
      <c r="A43">
        <v>42</v>
      </c>
      <c r="B43" t="s">
        <v>60</v>
      </c>
      <c r="C43">
        <v>9</v>
      </c>
      <c r="D43">
        <f t="shared" si="0"/>
        <v>0.95424250943932487</v>
      </c>
      <c r="E43">
        <f t="shared" si="1"/>
        <v>0.16507200606059871</v>
      </c>
      <c r="F43">
        <f t="shared" si="2"/>
        <v>6.7067195124626763E-2</v>
      </c>
      <c r="G43">
        <f t="shared" si="3"/>
        <v>1.0952380952380953</v>
      </c>
      <c r="H43">
        <f t="shared" si="4"/>
        <v>0.91304347826086951</v>
      </c>
    </row>
    <row r="44" spans="1:8" x14ac:dyDescent="0.35">
      <c r="A44">
        <v>43</v>
      </c>
      <c r="B44" t="s">
        <v>79</v>
      </c>
      <c r="C44">
        <v>11</v>
      </c>
      <c r="D44">
        <f t="shared" si="0"/>
        <v>1.0413926851582251</v>
      </c>
      <c r="E44">
        <f t="shared" si="1"/>
        <v>0.24348374377563878</v>
      </c>
      <c r="F44">
        <f t="shared" si="2"/>
        <v>0.1201447937435681</v>
      </c>
      <c r="G44">
        <f t="shared" si="3"/>
        <v>1.069767441860465</v>
      </c>
      <c r="H44">
        <f t="shared" si="4"/>
        <v>0.93478260869565222</v>
      </c>
    </row>
    <row r="45" spans="1:8" x14ac:dyDescent="0.35">
      <c r="A45">
        <v>44</v>
      </c>
      <c r="B45" t="s">
        <v>91</v>
      </c>
      <c r="C45">
        <v>13</v>
      </c>
      <c r="D45">
        <f t="shared" si="0"/>
        <v>1.1139433523068367</v>
      </c>
      <c r="E45">
        <f t="shared" si="1"/>
        <v>0.320346249892282</v>
      </c>
      <c r="F45">
        <f t="shared" si="2"/>
        <v>0.18131321822153224</v>
      </c>
      <c r="G45">
        <f t="shared" si="3"/>
        <v>1.0454545454545454</v>
      </c>
      <c r="H45">
        <f t="shared" si="4"/>
        <v>0.95652173913043481</v>
      </c>
    </row>
    <row r="46" spans="1:8" x14ac:dyDescent="0.35">
      <c r="A46">
        <v>45</v>
      </c>
      <c r="B46" t="s">
        <v>114</v>
      </c>
      <c r="C46">
        <v>13</v>
      </c>
      <c r="D46">
        <f t="shared" si="0"/>
        <v>1.1139433523068367</v>
      </c>
      <c r="E46">
        <f t="shared" si="1"/>
        <v>0.320346249892282</v>
      </c>
      <c r="F46">
        <f t="shared" si="2"/>
        <v>0.18131321822153224</v>
      </c>
      <c r="G46">
        <f t="shared" si="3"/>
        <v>1.0222222222222221</v>
      </c>
      <c r="H46">
        <f t="shared" si="4"/>
        <v>0.97826086956521752</v>
      </c>
    </row>
    <row r="49" spans="2:8" x14ac:dyDescent="0.35">
      <c r="B49" t="s">
        <v>249</v>
      </c>
      <c r="C49" t="s">
        <v>254</v>
      </c>
      <c r="D49" t="s">
        <v>255</v>
      </c>
      <c r="E49" t="s">
        <v>250</v>
      </c>
      <c r="F49" t="s">
        <v>251</v>
      </c>
      <c r="G49" t="s">
        <v>252</v>
      </c>
      <c r="H49" s="1" t="s">
        <v>253</v>
      </c>
    </row>
    <row r="50" spans="2:8" x14ac:dyDescent="0.35">
      <c r="B50">
        <v>2</v>
      </c>
      <c r="C50">
        <v>0.05</v>
      </c>
      <c r="D50">
        <v>6.6000000000000003E-2</v>
      </c>
      <c r="E50">
        <f>(C50-D50)/($K$9-$K$10)</f>
        <v>-0.15999999999999995</v>
      </c>
      <c r="F50" s="2">
        <f>C50+(E50*($K$8-$K$9))</f>
        <v>5.0205449334948415E-2</v>
      </c>
      <c r="G50" s="2">
        <f t="shared" ref="G50:G56" si="5">$K$3+(F50*$K$7)</f>
        <v>0.56318569307989286</v>
      </c>
      <c r="H50" s="3">
        <f t="shared" ref="H50:H56" si="6">10^G50</f>
        <v>3.6575114390727537</v>
      </c>
    </row>
    <row r="51" spans="2:8" x14ac:dyDescent="0.35">
      <c r="B51">
        <v>5</v>
      </c>
      <c r="C51">
        <v>0.85299999999999998</v>
      </c>
      <c r="D51">
        <v>0.85499999999999998</v>
      </c>
      <c r="E51">
        <f t="shared" ref="E51:E56" si="7">(C51-D51)/($K$9-$K$10)</f>
        <v>-2.0000000000000011E-2</v>
      </c>
      <c r="F51" s="2">
        <f t="shared" ref="F51:F56" si="8">C51+(E51*($K$8-$K$9))</f>
        <v>0.8530256811668685</v>
      </c>
      <c r="G51" s="2">
        <f t="shared" si="5"/>
        <v>0.80678364580918305</v>
      </c>
      <c r="H51" s="3">
        <f t="shared" si="6"/>
        <v>6.4089022224111236</v>
      </c>
    </row>
    <row r="52" spans="2:8" x14ac:dyDescent="0.35">
      <c r="B52">
        <v>10</v>
      </c>
      <c r="C52">
        <v>1.2450000000000001</v>
      </c>
      <c r="D52">
        <v>1.2310000000000001</v>
      </c>
      <c r="E52">
        <f t="shared" si="7"/>
        <v>0.14000000000000007</v>
      </c>
      <c r="F52" s="2">
        <f t="shared" si="8"/>
        <v>1.2448202318319201</v>
      </c>
      <c r="G52" s="2">
        <f t="shared" si="5"/>
        <v>0.92566499265157343</v>
      </c>
      <c r="H52" s="3">
        <f t="shared" si="6"/>
        <v>8.426844745717073</v>
      </c>
    </row>
    <row r="53" spans="2:8" x14ac:dyDescent="0.35">
      <c r="B53">
        <v>25</v>
      </c>
      <c r="C53">
        <v>1.643</v>
      </c>
      <c r="D53">
        <v>1.6060000000000001</v>
      </c>
      <c r="E53">
        <f t="shared" si="7"/>
        <v>0.36999999999999911</v>
      </c>
      <c r="F53" s="2">
        <f t="shared" si="8"/>
        <v>1.6425248984129317</v>
      </c>
      <c r="G53" s="2">
        <f t="shared" si="5"/>
        <v>1.0463396327873271</v>
      </c>
      <c r="H53" s="3">
        <f t="shared" si="6"/>
        <v>11.126014786595805</v>
      </c>
    </row>
    <row r="54" spans="2:8" x14ac:dyDescent="0.35">
      <c r="B54">
        <v>50</v>
      </c>
      <c r="C54">
        <v>1.89</v>
      </c>
      <c r="D54">
        <v>1.8340000000000001</v>
      </c>
      <c r="E54">
        <f t="shared" si="7"/>
        <v>0.55999999999999805</v>
      </c>
      <c r="F54" s="2">
        <f t="shared" si="8"/>
        <v>1.8892809273276805</v>
      </c>
      <c r="G54" s="2">
        <f t="shared" si="5"/>
        <v>1.1212122643976214</v>
      </c>
      <c r="H54" s="3">
        <f t="shared" si="6"/>
        <v>13.219415843058657</v>
      </c>
    </row>
    <row r="55" spans="2:8" x14ac:dyDescent="0.35">
      <c r="B55">
        <v>100</v>
      </c>
      <c r="C55">
        <v>2.1040000000000001</v>
      </c>
      <c r="D55">
        <v>2.0289999999999999</v>
      </c>
      <c r="E55">
        <f t="shared" si="7"/>
        <v>0.75000000000000155</v>
      </c>
      <c r="F55" s="2">
        <f t="shared" si="8"/>
        <v>2.1030369562424296</v>
      </c>
      <c r="G55" s="2">
        <f t="shared" si="5"/>
        <v>1.1860717795948883</v>
      </c>
      <c r="H55" s="3">
        <f t="shared" si="6"/>
        <v>15.348706431461153</v>
      </c>
    </row>
    <row r="56" spans="2:8" x14ac:dyDescent="0.35">
      <c r="B56">
        <v>200</v>
      </c>
      <c r="C56">
        <v>2.294</v>
      </c>
      <c r="D56">
        <v>2.2010000000000001</v>
      </c>
      <c r="E56">
        <f t="shared" si="7"/>
        <v>0.92999999999999938</v>
      </c>
      <c r="F56" s="2">
        <f t="shared" si="8"/>
        <v>2.2928058257406123</v>
      </c>
      <c r="G56" s="2">
        <f t="shared" si="5"/>
        <v>1.2436529244995516</v>
      </c>
      <c r="H56" s="3">
        <f t="shared" si="6"/>
        <v>17.524794115589749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BD153E-3FDF-4724-931A-32AB24E4C1EB}">
  <dimension ref="A1:K56"/>
  <sheetViews>
    <sheetView tabSelected="1" topLeftCell="A40" workbookViewId="0">
      <selection activeCell="I47" sqref="I47"/>
    </sheetView>
  </sheetViews>
  <sheetFormatPr defaultRowHeight="14.5" x14ac:dyDescent="0.35"/>
  <sheetData>
    <row r="1" spans="1:11" x14ac:dyDescent="0.35">
      <c r="A1" t="s">
        <v>231</v>
      </c>
      <c r="B1" t="s">
        <v>232</v>
      </c>
      <c r="C1" t="s">
        <v>233</v>
      </c>
      <c r="D1" t="s">
        <v>234</v>
      </c>
      <c r="E1" t="s">
        <v>235</v>
      </c>
      <c r="F1" t="s">
        <v>236</v>
      </c>
      <c r="G1" t="s">
        <v>237</v>
      </c>
      <c r="H1" t="s">
        <v>238</v>
      </c>
      <c r="J1" t="s">
        <v>239</v>
      </c>
      <c r="K1">
        <f>COUNT(C2:C46)</f>
        <v>45</v>
      </c>
    </row>
    <row r="2" spans="1:11" x14ac:dyDescent="0.35">
      <c r="A2">
        <v>1</v>
      </c>
      <c r="B2" t="s">
        <v>166</v>
      </c>
      <c r="C2">
        <v>1.03</v>
      </c>
      <c r="D2">
        <f t="shared" ref="D2:D46" si="0">LOG(C2)</f>
        <v>1.2837224705172217E-2</v>
      </c>
      <c r="E2">
        <f t="shared" ref="E2:E46" si="1">(D2-$K$3)^2</f>
        <v>0.3080174123539805</v>
      </c>
      <c r="F2">
        <f t="shared" ref="F2:F46" si="2">(D2-$K$3)^3</f>
        <v>-0.17094755832358918</v>
      </c>
      <c r="G2">
        <f t="shared" ref="G2:G46" si="3">($K$1+1)/A2</f>
        <v>46</v>
      </c>
      <c r="H2">
        <f t="shared" ref="H2:H46" si="4">1/G2</f>
        <v>2.1739130434782608E-2</v>
      </c>
      <c r="J2" t="s">
        <v>240</v>
      </c>
      <c r="K2">
        <f>AVERAGE(C2:C46)</f>
        <v>4.9771111111111122</v>
      </c>
    </row>
    <row r="3" spans="1:11" x14ac:dyDescent="0.35">
      <c r="A3">
        <v>2</v>
      </c>
      <c r="B3" t="s">
        <v>214</v>
      </c>
      <c r="C3">
        <v>1.0900000000000001</v>
      </c>
      <c r="D3">
        <f t="shared" si="0"/>
        <v>3.7426497940623665E-2</v>
      </c>
      <c r="E3">
        <f t="shared" si="1"/>
        <v>0.28132828759358014</v>
      </c>
      <c r="F3">
        <f t="shared" si="2"/>
        <v>-0.14921761838949774</v>
      </c>
      <c r="G3">
        <f t="shared" si="3"/>
        <v>23</v>
      </c>
      <c r="H3">
        <f t="shared" si="4"/>
        <v>4.3478260869565216E-2</v>
      </c>
      <c r="J3" t="s">
        <v>241</v>
      </c>
      <c r="K3">
        <f>AVERAGE(D2:D46)</f>
        <v>0.56783038894594062</v>
      </c>
    </row>
    <row r="4" spans="1:11" x14ac:dyDescent="0.35">
      <c r="A4">
        <v>3</v>
      </c>
      <c r="B4" t="s">
        <v>154</v>
      </c>
      <c r="C4">
        <v>1.1299999999999999</v>
      </c>
      <c r="D4">
        <f t="shared" si="0"/>
        <v>5.3078443483419682E-2</v>
      </c>
      <c r="E4">
        <f t="shared" si="1"/>
        <v>0.26496956535745009</v>
      </c>
      <c r="F4">
        <f t="shared" si="2"/>
        <v>-0.136393599256106</v>
      </c>
      <c r="G4">
        <f t="shared" si="3"/>
        <v>15.333333333333334</v>
      </c>
      <c r="H4">
        <f t="shared" si="4"/>
        <v>6.5217391304347824E-2</v>
      </c>
      <c r="J4" t="s">
        <v>242</v>
      </c>
      <c r="K4">
        <f>SUM(E2:E46)</f>
        <v>5.2087605434522928</v>
      </c>
    </row>
    <row r="5" spans="1:11" x14ac:dyDescent="0.35">
      <c r="A5">
        <v>4</v>
      </c>
      <c r="B5" t="s">
        <v>120</v>
      </c>
      <c r="C5">
        <v>1.1399999999999999</v>
      </c>
      <c r="D5">
        <f t="shared" si="0"/>
        <v>5.6904851336472557E-2</v>
      </c>
      <c r="E5">
        <f t="shared" si="1"/>
        <v>0.26104490498152394</v>
      </c>
      <c r="F5">
        <f t="shared" si="2"/>
        <v>-0.13337450841789761</v>
      </c>
      <c r="G5">
        <f t="shared" si="3"/>
        <v>11.5</v>
      </c>
      <c r="H5">
        <f t="shared" si="4"/>
        <v>8.6956521739130432E-2</v>
      </c>
      <c r="J5" t="s">
        <v>243</v>
      </c>
      <c r="K5">
        <f>SUM(F2:F46)</f>
        <v>0.1584605162151578</v>
      </c>
    </row>
    <row r="6" spans="1:11" x14ac:dyDescent="0.35">
      <c r="A6">
        <v>5</v>
      </c>
      <c r="B6" t="s">
        <v>207</v>
      </c>
      <c r="C6">
        <v>1.23</v>
      </c>
      <c r="D6">
        <f t="shared" si="0"/>
        <v>8.9905111439397931E-2</v>
      </c>
      <c r="E6">
        <f t="shared" si="1"/>
        <v>0.22841257087970582</v>
      </c>
      <c r="F6">
        <f t="shared" si="2"/>
        <v>-0.10916414132366625</v>
      </c>
      <c r="G6">
        <f t="shared" si="3"/>
        <v>9.1999999999999993</v>
      </c>
      <c r="H6">
        <f t="shared" si="4"/>
        <v>0.10869565217391305</v>
      </c>
      <c r="J6" t="s">
        <v>244</v>
      </c>
      <c r="K6">
        <f>VAR(D2:D46)</f>
        <v>0.11838092144209757</v>
      </c>
    </row>
    <row r="7" spans="1:11" x14ac:dyDescent="0.35">
      <c r="A7">
        <v>6</v>
      </c>
      <c r="B7" t="s">
        <v>187</v>
      </c>
      <c r="C7">
        <v>1.27</v>
      </c>
      <c r="D7">
        <f t="shared" si="0"/>
        <v>0.10380372095595687</v>
      </c>
      <c r="E7">
        <f t="shared" si="1"/>
        <v>0.21532074860588662</v>
      </c>
      <c r="F7">
        <f t="shared" si="2"/>
        <v>-9.9914569524698515E-2</v>
      </c>
      <c r="G7">
        <f t="shared" si="3"/>
        <v>7.666666666666667</v>
      </c>
      <c r="H7">
        <f t="shared" si="4"/>
        <v>0.13043478260869565</v>
      </c>
      <c r="J7" t="s">
        <v>245</v>
      </c>
      <c r="K7">
        <f>STDEV(D2:D46)</f>
        <v>0.3440652865984849</v>
      </c>
    </row>
    <row r="8" spans="1:11" x14ac:dyDescent="0.35">
      <c r="A8">
        <v>7</v>
      </c>
      <c r="B8" t="s">
        <v>199</v>
      </c>
      <c r="C8">
        <v>1.35</v>
      </c>
      <c r="D8">
        <f t="shared" si="0"/>
        <v>0.13033376849500614</v>
      </c>
      <c r="E8">
        <f t="shared" si="1"/>
        <v>0.19140329290598906</v>
      </c>
      <c r="F8">
        <f t="shared" si="2"/>
        <v>-8.3738293789550541E-2</v>
      </c>
      <c r="G8">
        <f t="shared" si="3"/>
        <v>6.5714285714285712</v>
      </c>
      <c r="H8">
        <f t="shared" si="4"/>
        <v>0.15217391304347827</v>
      </c>
      <c r="J8" t="s">
        <v>246</v>
      </c>
      <c r="K8">
        <f>SKEW(D2:D46)</f>
        <v>9.2531557858072683E-2</v>
      </c>
    </row>
    <row r="9" spans="1:11" x14ac:dyDescent="0.35">
      <c r="A9">
        <v>8</v>
      </c>
      <c r="B9" t="s">
        <v>161</v>
      </c>
      <c r="C9">
        <v>1.58</v>
      </c>
      <c r="D9">
        <f t="shared" si="0"/>
        <v>0.19865708695442263</v>
      </c>
      <c r="E9">
        <f t="shared" si="1"/>
        <v>0.13628892690332053</v>
      </c>
      <c r="F9">
        <f t="shared" si="2"/>
        <v>-5.0314233169779475E-2</v>
      </c>
      <c r="G9">
        <f t="shared" si="3"/>
        <v>5.75</v>
      </c>
      <c r="H9">
        <f t="shared" si="4"/>
        <v>0.17391304347826086</v>
      </c>
      <c r="J9" t="s">
        <v>247</v>
      </c>
      <c r="K9">
        <v>0</v>
      </c>
    </row>
    <row r="10" spans="1:11" x14ac:dyDescent="0.35">
      <c r="A10">
        <v>9</v>
      </c>
      <c r="B10" t="s">
        <v>129</v>
      </c>
      <c r="C10">
        <v>1.77</v>
      </c>
      <c r="D10">
        <f t="shared" si="0"/>
        <v>0.24797326636180664</v>
      </c>
      <c r="E10">
        <f t="shared" si="1"/>
        <v>0.10230857886780173</v>
      </c>
      <c r="F10">
        <f t="shared" si="2"/>
        <v>-3.2724127652327004E-2</v>
      </c>
      <c r="G10">
        <f t="shared" si="3"/>
        <v>5.1111111111111107</v>
      </c>
      <c r="H10">
        <f t="shared" si="4"/>
        <v>0.19565217391304349</v>
      </c>
      <c r="J10" t="s">
        <v>248</v>
      </c>
      <c r="K10">
        <v>0.1</v>
      </c>
    </row>
    <row r="11" spans="1:11" x14ac:dyDescent="0.35">
      <c r="A11">
        <v>10</v>
      </c>
      <c r="B11" t="s">
        <v>110</v>
      </c>
      <c r="C11">
        <v>1.85</v>
      </c>
      <c r="D11">
        <f t="shared" si="0"/>
        <v>0.26717172840301384</v>
      </c>
      <c r="E11">
        <f t="shared" si="1"/>
        <v>9.0395630159466875E-2</v>
      </c>
      <c r="F11">
        <f t="shared" si="2"/>
        <v>-2.7178229082679105E-2</v>
      </c>
      <c r="G11">
        <f t="shared" si="3"/>
        <v>4.5999999999999996</v>
      </c>
      <c r="H11">
        <f t="shared" si="4"/>
        <v>0.21739130434782611</v>
      </c>
    </row>
    <row r="12" spans="1:11" x14ac:dyDescent="0.35">
      <c r="A12">
        <v>11</v>
      </c>
      <c r="B12" t="s">
        <v>137</v>
      </c>
      <c r="C12">
        <v>1.89</v>
      </c>
      <c r="D12">
        <f t="shared" si="0"/>
        <v>0.27646180417324412</v>
      </c>
      <c r="E12">
        <f t="shared" si="1"/>
        <v>8.4895652192444035E-2</v>
      </c>
      <c r="F12">
        <f t="shared" si="2"/>
        <v>-2.4735926032667489E-2</v>
      </c>
      <c r="G12">
        <f t="shared" si="3"/>
        <v>4.1818181818181817</v>
      </c>
      <c r="H12">
        <f t="shared" si="4"/>
        <v>0.2391304347826087</v>
      </c>
    </row>
    <row r="13" spans="1:11" x14ac:dyDescent="0.35">
      <c r="A13">
        <v>12</v>
      </c>
      <c r="B13" t="s">
        <v>148</v>
      </c>
      <c r="C13">
        <v>1.96</v>
      </c>
      <c r="D13">
        <f t="shared" si="0"/>
        <v>0.29225607135647602</v>
      </c>
      <c r="E13">
        <f t="shared" si="1"/>
        <v>7.5941204514899094E-2</v>
      </c>
      <c r="F13">
        <f t="shared" si="2"/>
        <v>-2.0927445611115286E-2</v>
      </c>
      <c r="G13">
        <f t="shared" si="3"/>
        <v>3.8333333333333335</v>
      </c>
      <c r="H13">
        <f t="shared" si="4"/>
        <v>0.2608695652173913</v>
      </c>
    </row>
    <row r="14" spans="1:11" x14ac:dyDescent="0.35">
      <c r="A14">
        <v>13</v>
      </c>
      <c r="B14" t="s">
        <v>189</v>
      </c>
      <c r="C14">
        <v>2.06</v>
      </c>
      <c r="D14">
        <f t="shared" si="0"/>
        <v>0.31386722036915343</v>
      </c>
      <c r="E14">
        <f t="shared" si="1"/>
        <v>6.4497290993561635E-2</v>
      </c>
      <c r="F14">
        <f t="shared" si="2"/>
        <v>-1.6379936385343991E-2</v>
      </c>
      <c r="G14">
        <f t="shared" si="3"/>
        <v>3.5384615384615383</v>
      </c>
      <c r="H14">
        <f t="shared" si="4"/>
        <v>0.28260869565217395</v>
      </c>
    </row>
    <row r="15" spans="1:11" x14ac:dyDescent="0.35">
      <c r="A15">
        <v>14</v>
      </c>
      <c r="B15" t="s">
        <v>132</v>
      </c>
      <c r="C15">
        <v>2.2400000000000002</v>
      </c>
      <c r="D15">
        <f t="shared" si="0"/>
        <v>0.35024801833416286</v>
      </c>
      <c r="E15">
        <f t="shared" si="1"/>
        <v>4.7342088001041012E-2</v>
      </c>
      <c r="F15">
        <f t="shared" si="2"/>
        <v>-1.0300803736977903E-2</v>
      </c>
      <c r="G15">
        <f t="shared" si="3"/>
        <v>3.2857142857142856</v>
      </c>
      <c r="H15">
        <f t="shared" si="4"/>
        <v>0.30434782608695654</v>
      </c>
    </row>
    <row r="16" spans="1:11" x14ac:dyDescent="0.35">
      <c r="A16">
        <v>15</v>
      </c>
      <c r="B16" t="s">
        <v>210</v>
      </c>
      <c r="C16">
        <v>2.2799999999999998</v>
      </c>
      <c r="D16">
        <f t="shared" si="0"/>
        <v>0.35793484700045375</v>
      </c>
      <c r="E16">
        <f t="shared" si="1"/>
        <v>4.4056138528589639E-2</v>
      </c>
      <c r="F16">
        <f t="shared" si="2"/>
        <v>-9.2471870724837677E-3</v>
      </c>
      <c r="G16">
        <f t="shared" si="3"/>
        <v>3.0666666666666669</v>
      </c>
      <c r="H16">
        <f t="shared" si="4"/>
        <v>0.32608695652173914</v>
      </c>
    </row>
    <row r="17" spans="1:8" x14ac:dyDescent="0.35">
      <c r="A17">
        <v>16</v>
      </c>
      <c r="B17" t="s">
        <v>173</v>
      </c>
      <c r="C17">
        <v>2.35</v>
      </c>
      <c r="D17">
        <f t="shared" si="0"/>
        <v>0.37106786227173627</v>
      </c>
      <c r="E17">
        <f t="shared" si="1"/>
        <v>3.8715491903216978E-2</v>
      </c>
      <c r="F17">
        <f t="shared" si="2"/>
        <v>-7.617758008311673E-3</v>
      </c>
      <c r="G17">
        <f t="shared" si="3"/>
        <v>2.875</v>
      </c>
      <c r="H17">
        <f t="shared" si="4"/>
        <v>0.34782608695652173</v>
      </c>
    </row>
    <row r="18" spans="1:8" x14ac:dyDescent="0.35">
      <c r="A18">
        <v>17</v>
      </c>
      <c r="B18" t="s">
        <v>157</v>
      </c>
      <c r="C18">
        <v>2.4500000000000002</v>
      </c>
      <c r="D18">
        <f t="shared" si="0"/>
        <v>0.38916608436453248</v>
      </c>
      <c r="E18">
        <f t="shared" si="1"/>
        <v>3.1920933731558181E-2</v>
      </c>
      <c r="F18">
        <f t="shared" si="2"/>
        <v>-5.7031314267380557E-3</v>
      </c>
      <c r="G18">
        <f t="shared" si="3"/>
        <v>2.7058823529411766</v>
      </c>
      <c r="H18">
        <f t="shared" si="4"/>
        <v>0.36956521739130432</v>
      </c>
    </row>
    <row r="19" spans="1:8" x14ac:dyDescent="0.35">
      <c r="A19">
        <v>18</v>
      </c>
      <c r="B19" t="s">
        <v>98</v>
      </c>
      <c r="C19">
        <v>2.58</v>
      </c>
      <c r="D19">
        <f t="shared" si="0"/>
        <v>0.41161970596323016</v>
      </c>
      <c r="E19">
        <f t="shared" si="1"/>
        <v>2.4401777477924866E-2</v>
      </c>
      <c r="F19">
        <f t="shared" si="2"/>
        <v>-3.811818325818765E-3</v>
      </c>
      <c r="G19">
        <f t="shared" si="3"/>
        <v>2.5555555555555554</v>
      </c>
      <c r="H19">
        <f t="shared" si="4"/>
        <v>0.39130434782608697</v>
      </c>
    </row>
    <row r="20" spans="1:8" x14ac:dyDescent="0.35">
      <c r="A20">
        <v>19</v>
      </c>
      <c r="B20" t="s">
        <v>54</v>
      </c>
      <c r="C20">
        <v>2.63</v>
      </c>
      <c r="D20">
        <f t="shared" si="0"/>
        <v>0.41995574848975786</v>
      </c>
      <c r="E20">
        <f t="shared" si="1"/>
        <v>2.1866909290045321E-2</v>
      </c>
      <c r="F20">
        <f t="shared" si="2"/>
        <v>-3.2335613491534143E-3</v>
      </c>
      <c r="G20">
        <f t="shared" si="3"/>
        <v>2.4210526315789473</v>
      </c>
      <c r="H20">
        <f t="shared" si="4"/>
        <v>0.41304347826086957</v>
      </c>
    </row>
    <row r="21" spans="1:8" x14ac:dyDescent="0.35">
      <c r="A21">
        <v>20</v>
      </c>
      <c r="B21" t="s">
        <v>216</v>
      </c>
      <c r="C21">
        <v>2.83</v>
      </c>
      <c r="D21">
        <f t="shared" si="0"/>
        <v>0.45178643552429026</v>
      </c>
      <c r="E21">
        <f t="shared" si="1"/>
        <v>1.3466199125726159E-2</v>
      </c>
      <c r="F21">
        <f t="shared" si="2"/>
        <v>-1.5626709841124352E-3</v>
      </c>
      <c r="G21">
        <f t="shared" si="3"/>
        <v>2.2999999999999998</v>
      </c>
      <c r="H21">
        <f t="shared" si="4"/>
        <v>0.43478260869565222</v>
      </c>
    </row>
    <row r="22" spans="1:8" x14ac:dyDescent="0.35">
      <c r="A22">
        <v>21</v>
      </c>
      <c r="B22" t="s">
        <v>178</v>
      </c>
      <c r="C22">
        <v>3.41</v>
      </c>
      <c r="D22">
        <f t="shared" si="0"/>
        <v>0.53275437899249778</v>
      </c>
      <c r="E22">
        <f t="shared" si="1"/>
        <v>1.2303264742540214E-3</v>
      </c>
      <c r="F22">
        <f t="shared" si="2"/>
        <v>-4.3154943656918293E-5</v>
      </c>
      <c r="G22">
        <f t="shared" si="3"/>
        <v>2.1904761904761907</v>
      </c>
      <c r="H22">
        <f t="shared" si="4"/>
        <v>0.45652173913043476</v>
      </c>
    </row>
    <row r="23" spans="1:8" x14ac:dyDescent="0.35">
      <c r="A23">
        <v>22</v>
      </c>
      <c r="B23" t="s">
        <v>143</v>
      </c>
      <c r="C23">
        <v>3.41</v>
      </c>
      <c r="D23">
        <f t="shared" si="0"/>
        <v>0.53275437899249778</v>
      </c>
      <c r="E23">
        <f t="shared" si="1"/>
        <v>1.2303264742540214E-3</v>
      </c>
      <c r="F23">
        <f t="shared" si="2"/>
        <v>-4.3154943656918293E-5</v>
      </c>
      <c r="G23">
        <f t="shared" si="3"/>
        <v>2.0909090909090908</v>
      </c>
      <c r="H23">
        <f t="shared" si="4"/>
        <v>0.47826086956521741</v>
      </c>
    </row>
    <row r="24" spans="1:8" x14ac:dyDescent="0.35">
      <c r="A24">
        <v>23</v>
      </c>
      <c r="B24" t="s">
        <v>221</v>
      </c>
      <c r="C24">
        <v>3.55</v>
      </c>
      <c r="D24">
        <f t="shared" si="0"/>
        <v>0.5502283530550941</v>
      </c>
      <c r="E24">
        <f t="shared" si="1"/>
        <v>3.0983166750264918E-4</v>
      </c>
      <c r="F24">
        <f t="shared" si="2"/>
        <v>-5.4536681315024571E-6</v>
      </c>
      <c r="G24">
        <f t="shared" si="3"/>
        <v>2</v>
      </c>
      <c r="H24">
        <f t="shared" si="4"/>
        <v>0.5</v>
      </c>
    </row>
    <row r="25" spans="1:8" x14ac:dyDescent="0.35">
      <c r="A25">
        <v>24</v>
      </c>
      <c r="B25" t="s">
        <v>204</v>
      </c>
      <c r="C25">
        <v>4.0599999999999996</v>
      </c>
      <c r="D25">
        <f t="shared" si="0"/>
        <v>0.60852603357719404</v>
      </c>
      <c r="E25">
        <f t="shared" si="1"/>
        <v>1.6561354919532648E-3</v>
      </c>
      <c r="F25">
        <f t="shared" si="2"/>
        <v>6.7397501441736107E-5</v>
      </c>
      <c r="G25">
        <f t="shared" si="3"/>
        <v>1.9166666666666667</v>
      </c>
      <c r="H25">
        <f t="shared" si="4"/>
        <v>0.52173913043478259</v>
      </c>
    </row>
    <row r="26" spans="1:8" x14ac:dyDescent="0.35">
      <c r="A26">
        <v>25</v>
      </c>
      <c r="B26" t="s">
        <v>226</v>
      </c>
      <c r="C26">
        <v>4.47</v>
      </c>
      <c r="D26">
        <f t="shared" si="0"/>
        <v>0.6503075231319364</v>
      </c>
      <c r="E26">
        <f t="shared" si="1"/>
        <v>6.8024776635347544E-3</v>
      </c>
      <c r="F26">
        <f t="shared" si="2"/>
        <v>5.6104886305259497E-4</v>
      </c>
      <c r="G26">
        <f t="shared" si="3"/>
        <v>1.84</v>
      </c>
      <c r="H26">
        <f t="shared" si="4"/>
        <v>0.54347826086956519</v>
      </c>
    </row>
    <row r="27" spans="1:8" x14ac:dyDescent="0.35">
      <c r="A27">
        <v>26</v>
      </c>
      <c r="B27" t="s">
        <v>195</v>
      </c>
      <c r="C27">
        <v>4.4800000000000004</v>
      </c>
      <c r="D27">
        <f t="shared" si="0"/>
        <v>0.651278013998144</v>
      </c>
      <c r="E27">
        <f t="shared" si="1"/>
        <v>6.9635061268531204E-3</v>
      </c>
      <c r="F27">
        <f t="shared" si="2"/>
        <v>5.8108804832236011E-4</v>
      </c>
      <c r="G27">
        <f t="shared" si="3"/>
        <v>1.7692307692307692</v>
      </c>
      <c r="H27">
        <f t="shared" si="4"/>
        <v>0.56521739130434789</v>
      </c>
    </row>
    <row r="28" spans="1:8" x14ac:dyDescent="0.35">
      <c r="A28">
        <v>27</v>
      </c>
      <c r="B28" t="s">
        <v>104</v>
      </c>
      <c r="C28">
        <v>4.7</v>
      </c>
      <c r="D28">
        <f t="shared" si="0"/>
        <v>0.67209785793571752</v>
      </c>
      <c r="E28">
        <f t="shared" si="1"/>
        <v>1.0871705089534087E-2</v>
      </c>
      <c r="F28">
        <f t="shared" si="2"/>
        <v>1.1335651732889951E-3</v>
      </c>
      <c r="G28">
        <f t="shared" si="3"/>
        <v>1.7037037037037037</v>
      </c>
      <c r="H28">
        <f t="shared" si="4"/>
        <v>0.58695652173913038</v>
      </c>
    </row>
    <row r="29" spans="1:8" x14ac:dyDescent="0.35">
      <c r="A29">
        <v>28</v>
      </c>
      <c r="B29" t="s">
        <v>139</v>
      </c>
      <c r="C29">
        <v>4.74</v>
      </c>
      <c r="D29">
        <f t="shared" si="0"/>
        <v>0.67577834167408513</v>
      </c>
      <c r="E29">
        <f t="shared" si="1"/>
        <v>1.1652760498197721E-2</v>
      </c>
      <c r="F29">
        <f t="shared" si="2"/>
        <v>1.2578916394118372E-3</v>
      </c>
      <c r="G29">
        <f t="shared" si="3"/>
        <v>1.6428571428571428</v>
      </c>
      <c r="H29">
        <f t="shared" si="4"/>
        <v>0.60869565217391308</v>
      </c>
    </row>
    <row r="30" spans="1:8" x14ac:dyDescent="0.35">
      <c r="A30">
        <v>29</v>
      </c>
      <c r="B30" t="s">
        <v>8</v>
      </c>
      <c r="C30">
        <v>5</v>
      </c>
      <c r="D30">
        <f t="shared" si="0"/>
        <v>0.69897000433601886</v>
      </c>
      <c r="E30">
        <f t="shared" si="1"/>
        <v>1.7197598724657644E-2</v>
      </c>
      <c r="F30">
        <f t="shared" si="2"/>
        <v>2.2552864823845034E-3</v>
      </c>
      <c r="G30">
        <f t="shared" si="3"/>
        <v>1.5862068965517242</v>
      </c>
      <c r="H30">
        <f t="shared" si="4"/>
        <v>0.63043478260869568</v>
      </c>
    </row>
    <row r="31" spans="1:8" x14ac:dyDescent="0.35">
      <c r="A31">
        <v>30</v>
      </c>
      <c r="B31" t="s">
        <v>182</v>
      </c>
      <c r="C31">
        <v>5.22</v>
      </c>
      <c r="D31">
        <f t="shared" si="0"/>
        <v>0.71767050300226209</v>
      </c>
      <c r="E31">
        <f t="shared" si="1"/>
        <v>2.2452059780411426E-2</v>
      </c>
      <c r="F31">
        <f t="shared" si="2"/>
        <v>3.3642191982961962E-3</v>
      </c>
      <c r="G31">
        <f t="shared" si="3"/>
        <v>1.5333333333333334</v>
      </c>
      <c r="H31">
        <f t="shared" si="4"/>
        <v>0.65217391304347827</v>
      </c>
    </row>
    <row r="32" spans="1:8" x14ac:dyDescent="0.35">
      <c r="A32">
        <v>31</v>
      </c>
      <c r="B32" t="s">
        <v>168</v>
      </c>
      <c r="C32">
        <v>5.99</v>
      </c>
      <c r="D32">
        <f t="shared" si="0"/>
        <v>0.77742682238931138</v>
      </c>
      <c r="E32">
        <f t="shared" si="1"/>
        <v>4.3930664912181346E-2</v>
      </c>
      <c r="F32">
        <f t="shared" si="2"/>
        <v>9.2077106843890411E-3</v>
      </c>
      <c r="G32">
        <f t="shared" si="3"/>
        <v>1.4838709677419355</v>
      </c>
      <c r="H32">
        <f t="shared" si="4"/>
        <v>0.67391304347826086</v>
      </c>
    </row>
    <row r="33" spans="1:8" x14ac:dyDescent="0.35">
      <c r="A33">
        <v>32</v>
      </c>
      <c r="B33" t="s">
        <v>124</v>
      </c>
      <c r="C33">
        <v>6.16</v>
      </c>
      <c r="D33">
        <f t="shared" si="0"/>
        <v>0.78958071216442549</v>
      </c>
      <c r="E33">
        <f t="shared" si="1"/>
        <v>4.917320584750251E-2</v>
      </c>
      <c r="F33">
        <f t="shared" si="2"/>
        <v>1.0904174290372772E-2</v>
      </c>
      <c r="G33">
        <f t="shared" si="3"/>
        <v>1.4375</v>
      </c>
      <c r="H33">
        <f t="shared" si="4"/>
        <v>0.69565217391304346</v>
      </c>
    </row>
    <row r="34" spans="1:8" x14ac:dyDescent="0.35">
      <c r="A34">
        <v>33</v>
      </c>
      <c r="B34" t="s">
        <v>86</v>
      </c>
      <c r="C34">
        <v>6.26</v>
      </c>
      <c r="D34">
        <f t="shared" si="0"/>
        <v>0.7965743332104297</v>
      </c>
      <c r="E34">
        <f t="shared" si="1"/>
        <v>5.2323792037675683E-2</v>
      </c>
      <c r="F34">
        <f t="shared" si="2"/>
        <v>1.1968750569572804E-2</v>
      </c>
      <c r="G34">
        <f t="shared" si="3"/>
        <v>1.393939393939394</v>
      </c>
      <c r="H34">
        <f t="shared" si="4"/>
        <v>0.71739130434782605</v>
      </c>
    </row>
    <row r="35" spans="1:8" x14ac:dyDescent="0.35">
      <c r="A35">
        <v>34</v>
      </c>
      <c r="B35" t="s">
        <v>74</v>
      </c>
      <c r="C35">
        <v>7.05</v>
      </c>
      <c r="D35">
        <f t="shared" si="0"/>
        <v>0.84818911699139865</v>
      </c>
      <c r="E35">
        <f t="shared" si="1"/>
        <v>7.8601016391267098E-2</v>
      </c>
      <c r="F35">
        <f t="shared" si="2"/>
        <v>2.203648097853584E-2</v>
      </c>
      <c r="G35">
        <f t="shared" si="3"/>
        <v>1.3529411764705883</v>
      </c>
      <c r="H35">
        <f t="shared" si="4"/>
        <v>0.73913043478260865</v>
      </c>
    </row>
    <row r="36" spans="1:8" x14ac:dyDescent="0.35">
      <c r="A36">
        <v>35</v>
      </c>
      <c r="B36" t="s">
        <v>79</v>
      </c>
      <c r="C36">
        <v>7.36</v>
      </c>
      <c r="D36">
        <f t="shared" si="0"/>
        <v>0.86687781433749889</v>
      </c>
      <c r="E36">
        <f t="shared" si="1"/>
        <v>8.9429362633319603E-2</v>
      </c>
      <c r="F36">
        <f t="shared" si="2"/>
        <v>2.6743620649902253E-2</v>
      </c>
      <c r="G36">
        <f t="shared" si="3"/>
        <v>1.3142857142857143</v>
      </c>
      <c r="H36">
        <f t="shared" si="4"/>
        <v>0.76086956521739135</v>
      </c>
    </row>
    <row r="37" spans="1:8" x14ac:dyDescent="0.35">
      <c r="A37">
        <v>36</v>
      </c>
      <c r="B37" t="s">
        <v>15</v>
      </c>
      <c r="C37">
        <v>7.76</v>
      </c>
      <c r="D37">
        <f t="shared" si="0"/>
        <v>0.88986172125818841</v>
      </c>
      <c r="E37">
        <f t="shared" si="1"/>
        <v>0.10370417899080137</v>
      </c>
      <c r="F37">
        <f t="shared" si="2"/>
        <v>3.339599492675558E-2</v>
      </c>
      <c r="G37">
        <f t="shared" si="3"/>
        <v>1.2777777777777777</v>
      </c>
      <c r="H37">
        <f t="shared" si="4"/>
        <v>0.78260869565217395</v>
      </c>
    </row>
    <row r="38" spans="1:8" x14ac:dyDescent="0.35">
      <c r="A38">
        <v>37</v>
      </c>
      <c r="B38" t="s">
        <v>114</v>
      </c>
      <c r="C38">
        <v>7.9</v>
      </c>
      <c r="D38">
        <f t="shared" si="0"/>
        <v>0.89762709129044149</v>
      </c>
      <c r="E38">
        <f t="shared" si="1"/>
        <v>0.1087658648773073</v>
      </c>
      <c r="F38">
        <f t="shared" si="2"/>
        <v>3.5870623564183517E-2</v>
      </c>
      <c r="G38">
        <f t="shared" si="3"/>
        <v>1.2432432432432432</v>
      </c>
      <c r="H38">
        <f t="shared" si="4"/>
        <v>0.80434782608695654</v>
      </c>
    </row>
    <row r="39" spans="1:8" x14ac:dyDescent="0.35">
      <c r="A39">
        <v>38</v>
      </c>
      <c r="B39" t="s">
        <v>22</v>
      </c>
      <c r="C39">
        <v>8.15</v>
      </c>
      <c r="D39">
        <f t="shared" si="0"/>
        <v>0.91115760873997664</v>
      </c>
      <c r="E39">
        <f t="shared" si="1"/>
        <v>0.11787357985150232</v>
      </c>
      <c r="F39">
        <f t="shared" si="2"/>
        <v>4.0469208457586593E-2</v>
      </c>
      <c r="G39">
        <f t="shared" si="3"/>
        <v>1.2105263157894737</v>
      </c>
      <c r="H39">
        <f t="shared" si="4"/>
        <v>0.82608695652173914</v>
      </c>
    </row>
    <row r="40" spans="1:8" x14ac:dyDescent="0.35">
      <c r="A40">
        <v>39</v>
      </c>
      <c r="B40" t="s">
        <v>28</v>
      </c>
      <c r="C40">
        <v>9.93</v>
      </c>
      <c r="D40">
        <f t="shared" si="0"/>
        <v>0.99694924849538114</v>
      </c>
      <c r="E40">
        <f t="shared" si="1"/>
        <v>0.18414299562101244</v>
      </c>
      <c r="F40">
        <f t="shared" si="2"/>
        <v>7.9019232274906481E-2</v>
      </c>
      <c r="G40">
        <f t="shared" si="3"/>
        <v>1.1794871794871795</v>
      </c>
      <c r="H40">
        <f t="shared" si="4"/>
        <v>0.84782608695652173</v>
      </c>
    </row>
    <row r="41" spans="1:8" x14ac:dyDescent="0.35">
      <c r="A41">
        <v>40</v>
      </c>
      <c r="B41" t="s">
        <v>67</v>
      </c>
      <c r="C41">
        <v>10.33</v>
      </c>
      <c r="D41">
        <f t="shared" si="0"/>
        <v>1.0141003215196205</v>
      </c>
      <c r="E41">
        <f t="shared" si="1"/>
        <v>0.19915685271931677</v>
      </c>
      <c r="F41">
        <f t="shared" si="2"/>
        <v>8.8877715234635779E-2</v>
      </c>
      <c r="G41">
        <f t="shared" si="3"/>
        <v>1.1499999999999999</v>
      </c>
      <c r="H41">
        <f t="shared" si="4"/>
        <v>0.86956521739130443</v>
      </c>
    </row>
    <row r="42" spans="1:8" x14ac:dyDescent="0.35">
      <c r="A42">
        <v>41</v>
      </c>
      <c r="B42" t="s">
        <v>60</v>
      </c>
      <c r="C42">
        <v>11.93</v>
      </c>
      <c r="D42">
        <f t="shared" si="0"/>
        <v>1.0766404436703418</v>
      </c>
      <c r="E42">
        <f t="shared" si="1"/>
        <v>0.25888767178864819</v>
      </c>
      <c r="F42">
        <f t="shared" si="2"/>
        <v>0.13172465045025492</v>
      </c>
      <c r="G42">
        <f t="shared" si="3"/>
        <v>1.1219512195121952</v>
      </c>
      <c r="H42">
        <f t="shared" si="4"/>
        <v>0.89130434782608692</v>
      </c>
    </row>
    <row r="43" spans="1:8" x14ac:dyDescent="0.35">
      <c r="A43">
        <v>42</v>
      </c>
      <c r="B43" t="s">
        <v>35</v>
      </c>
      <c r="C43">
        <v>13.26</v>
      </c>
      <c r="D43">
        <f t="shared" si="0"/>
        <v>1.1225435240687542</v>
      </c>
      <c r="E43">
        <f t="shared" si="1"/>
        <v>0.30770666227778087</v>
      </c>
      <c r="F43">
        <f t="shared" si="2"/>
        <v>0.17068892733028465</v>
      </c>
      <c r="G43">
        <f t="shared" si="3"/>
        <v>1.0952380952380953</v>
      </c>
      <c r="H43">
        <f t="shared" si="4"/>
        <v>0.91304347826086951</v>
      </c>
    </row>
    <row r="44" spans="1:8" x14ac:dyDescent="0.35">
      <c r="A44">
        <v>43</v>
      </c>
      <c r="B44" t="s">
        <v>48</v>
      </c>
      <c r="C44">
        <v>13.43</v>
      </c>
      <c r="D44">
        <f t="shared" si="0"/>
        <v>1.1280760126687153</v>
      </c>
      <c r="E44">
        <f t="shared" si="1"/>
        <v>0.31387515890052081</v>
      </c>
      <c r="F44">
        <f t="shared" si="2"/>
        <v>0.17584718416930728</v>
      </c>
      <c r="G44">
        <f t="shared" si="3"/>
        <v>1.069767441860465</v>
      </c>
      <c r="H44">
        <f t="shared" si="4"/>
        <v>0.93478260869565222</v>
      </c>
    </row>
    <row r="45" spans="1:8" x14ac:dyDescent="0.35">
      <c r="A45">
        <v>44</v>
      </c>
      <c r="B45" t="s">
        <v>91</v>
      </c>
      <c r="C45">
        <v>14.18</v>
      </c>
      <c r="D45">
        <f t="shared" si="0"/>
        <v>1.1516762308470476</v>
      </c>
      <c r="E45">
        <f t="shared" si="1"/>
        <v>0.34087596710521245</v>
      </c>
      <c r="F45">
        <f t="shared" si="2"/>
        <v>0.19901901599839683</v>
      </c>
      <c r="G45">
        <f t="shared" si="3"/>
        <v>1.0454545454545454</v>
      </c>
      <c r="H45">
        <f t="shared" si="4"/>
        <v>0.95652173913043481</v>
      </c>
    </row>
    <row r="46" spans="1:8" x14ac:dyDescent="0.35">
      <c r="A46">
        <v>45</v>
      </c>
      <c r="B46" t="s">
        <v>42</v>
      </c>
      <c r="C46">
        <v>14.53</v>
      </c>
      <c r="D46">
        <f t="shared" si="0"/>
        <v>1.1622656142980214</v>
      </c>
      <c r="E46">
        <f t="shared" si="1"/>
        <v>0.35335323713937911</v>
      </c>
      <c r="F46">
        <f t="shared" si="2"/>
        <v>0.21004561114783407</v>
      </c>
      <c r="G46">
        <f t="shared" si="3"/>
        <v>1.0222222222222221</v>
      </c>
      <c r="H46">
        <f t="shared" si="4"/>
        <v>0.97826086956521752</v>
      </c>
    </row>
    <row r="49" spans="2:8" x14ac:dyDescent="0.35">
      <c r="B49" t="s">
        <v>249</v>
      </c>
      <c r="C49" t="s">
        <v>256</v>
      </c>
      <c r="D49" t="s">
        <v>257</v>
      </c>
      <c r="E49" t="s">
        <v>250</v>
      </c>
      <c r="F49" t="s">
        <v>251</v>
      </c>
      <c r="G49" t="s">
        <v>252</v>
      </c>
      <c r="H49" s="1" t="s">
        <v>253</v>
      </c>
    </row>
    <row r="50" spans="2:8" x14ac:dyDescent="0.35">
      <c r="B50">
        <v>2</v>
      </c>
      <c r="C50">
        <v>0</v>
      </c>
      <c r="D50">
        <v>-1.7000000000000001E-2</v>
      </c>
      <c r="E50">
        <f>(C50-D50)/($K$9-$K$10)</f>
        <v>-0.17</v>
      </c>
      <c r="F50" s="2">
        <f>C50+(E50*($K$8-$K$9))</f>
        <v>-1.5730364835872358E-2</v>
      </c>
      <c r="G50" s="2">
        <f t="shared" ref="G50:G56" si="5">$K$3+(F50*$K$7)</f>
        <v>0.56241811646038742</v>
      </c>
      <c r="H50" s="3">
        <f t="shared" ref="H50:H56" si="6">10^G50</f>
        <v>3.6510528242110736</v>
      </c>
    </row>
    <row r="51" spans="2:8" x14ac:dyDescent="0.35">
      <c r="B51">
        <v>5</v>
      </c>
      <c r="C51">
        <v>0.84199999999999997</v>
      </c>
      <c r="D51">
        <v>0.83599999999999997</v>
      </c>
      <c r="E51">
        <f t="shared" ref="E51:E56" si="7">(C51-D51)/($K$9-$K$10)</f>
        <v>-6.0000000000000053E-2</v>
      </c>
      <c r="F51" s="2">
        <f t="shared" ref="F51:F56" si="8">C51+(E51*($K$8-$K$9))</f>
        <v>0.83644810652851564</v>
      </c>
      <c r="G51" s="2">
        <f t="shared" si="5"/>
        <v>0.8556231464434344</v>
      </c>
      <c r="H51" s="3">
        <f t="shared" si="6"/>
        <v>7.171717044925102</v>
      </c>
    </row>
    <row r="52" spans="2:8" x14ac:dyDescent="0.35">
      <c r="B52">
        <v>10</v>
      </c>
      <c r="C52">
        <v>1.282</v>
      </c>
      <c r="D52">
        <v>1.292</v>
      </c>
      <c r="E52">
        <f t="shared" si="7"/>
        <v>0.10000000000000009</v>
      </c>
      <c r="F52" s="2">
        <f t="shared" si="8"/>
        <v>1.2912531557858073</v>
      </c>
      <c r="G52" s="2">
        <f t="shared" si="5"/>
        <v>1.0121057760625825</v>
      </c>
      <c r="H52" s="3">
        <f t="shared" si="6"/>
        <v>10.282667106094864</v>
      </c>
    </row>
    <row r="53" spans="2:8" x14ac:dyDescent="0.35">
      <c r="B53">
        <v>25</v>
      </c>
      <c r="C53">
        <v>1.7509999999999999</v>
      </c>
      <c r="D53">
        <v>1.7849999999999999</v>
      </c>
      <c r="E53">
        <f t="shared" si="7"/>
        <v>0.3400000000000003</v>
      </c>
      <c r="F53" s="2">
        <f t="shared" si="8"/>
        <v>1.7824607296717447</v>
      </c>
      <c r="G53" s="2">
        <f t="shared" si="5"/>
        <v>1.181113250750994</v>
      </c>
      <c r="H53" s="3">
        <f t="shared" si="6"/>
        <v>15.17446019496243</v>
      </c>
    </row>
    <row r="54" spans="2:8" x14ac:dyDescent="0.35">
      <c r="B54">
        <v>50</v>
      </c>
      <c r="C54">
        <v>2.0539999999999998</v>
      </c>
      <c r="D54">
        <v>2.1070000000000002</v>
      </c>
      <c r="E54">
        <f t="shared" si="7"/>
        <v>0.5300000000000038</v>
      </c>
      <c r="F54" s="2">
        <f t="shared" si="8"/>
        <v>2.1030417256647786</v>
      </c>
      <c r="G54" s="2">
        <f t="shared" si="5"/>
        <v>1.2914140430153649</v>
      </c>
      <c r="H54" s="3">
        <f t="shared" si="6"/>
        <v>19.562035514100849</v>
      </c>
    </row>
    <row r="55" spans="2:8" x14ac:dyDescent="0.35">
      <c r="B55">
        <v>100</v>
      </c>
      <c r="C55">
        <v>2.3260000000000001</v>
      </c>
      <c r="D55">
        <v>2.4</v>
      </c>
      <c r="E55">
        <f t="shared" si="7"/>
        <v>0.73999999999999844</v>
      </c>
      <c r="F55" s="2">
        <f t="shared" si="8"/>
        <v>2.3944733528149738</v>
      </c>
      <c r="G55" s="2">
        <f t="shared" si="5"/>
        <v>1.3916855493346596</v>
      </c>
      <c r="H55" s="3">
        <f t="shared" si="6"/>
        <v>24.642544491476581</v>
      </c>
    </row>
    <row r="56" spans="2:8" x14ac:dyDescent="0.35">
      <c r="B56">
        <v>200</v>
      </c>
      <c r="C56">
        <v>2.5760000000000001</v>
      </c>
      <c r="D56">
        <v>2.67</v>
      </c>
      <c r="E56">
        <f t="shared" si="7"/>
        <v>0.93999999999999861</v>
      </c>
      <c r="F56" s="2">
        <f t="shared" si="8"/>
        <v>2.6629796643865884</v>
      </c>
      <c r="G56" s="2">
        <f t="shared" si="5"/>
        <v>1.4840692503790494</v>
      </c>
      <c r="H56" s="3">
        <f t="shared" si="6"/>
        <v>30.483810301394985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duration</vt:lpstr>
      <vt:lpstr>magnitude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Syam</cp:lastModifiedBy>
  <dcterms:modified xsi:type="dcterms:W3CDTF">2019-04-16T23:19:32Z</dcterms:modified>
</cp:coreProperties>
</file>