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Sangiston\"/>
    </mc:Choice>
  </mc:AlternateContent>
  <xr:revisionPtr revIDLastSave="0" documentId="13_ncr:1_{1D6ABEAF-1D97-420D-B2E7-ECDBDA876078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3" l="1"/>
  <c r="E28" i="3"/>
  <c r="E27" i="3"/>
  <c r="E26" i="3"/>
  <c r="E25" i="3"/>
  <c r="E24" i="3"/>
  <c r="E23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8" i="3" s="1"/>
  <c r="K2" i="3"/>
  <c r="D2" i="3"/>
  <c r="K1" i="3"/>
  <c r="G16" i="3" s="1"/>
  <c r="H16" i="3" s="1"/>
  <c r="E29" i="2"/>
  <c r="E28" i="2"/>
  <c r="E27" i="2"/>
  <c r="E26" i="2"/>
  <c r="E25" i="2"/>
  <c r="E24" i="2"/>
  <c r="E23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8" i="2" s="1"/>
  <c r="K2" i="2"/>
  <c r="D2" i="2"/>
  <c r="K1" i="2"/>
  <c r="G6" i="2" s="1"/>
  <c r="H6" i="2" s="1"/>
  <c r="I7" i="1"/>
  <c r="I9" i="1"/>
  <c r="I3" i="1"/>
  <c r="I20" i="1"/>
  <c r="I8" i="1"/>
  <c r="I19" i="1"/>
  <c r="I10" i="1"/>
  <c r="I12" i="1"/>
  <c r="I16" i="1"/>
  <c r="I14" i="1"/>
  <c r="I17" i="1"/>
  <c r="I6" i="1"/>
  <c r="I15" i="1"/>
  <c r="I4" i="1"/>
  <c r="I13" i="1"/>
  <c r="I5" i="1"/>
  <c r="I11" i="1"/>
  <c r="I18" i="1"/>
  <c r="H7" i="1"/>
  <c r="H9" i="1"/>
  <c r="H3" i="1"/>
  <c r="H20" i="1"/>
  <c r="H8" i="1"/>
  <c r="H19" i="1"/>
  <c r="H10" i="1"/>
  <c r="H12" i="1"/>
  <c r="H16" i="1"/>
  <c r="H14" i="1"/>
  <c r="H17" i="1"/>
  <c r="H6" i="1"/>
  <c r="H15" i="1"/>
  <c r="H4" i="1"/>
  <c r="H13" i="1"/>
  <c r="H5" i="1"/>
  <c r="H11" i="1"/>
  <c r="H18" i="1"/>
  <c r="G7" i="3" l="1"/>
  <c r="H7" i="3" s="1"/>
  <c r="F26" i="3"/>
  <c r="K7" i="3"/>
  <c r="G3" i="3"/>
  <c r="H3" i="3" s="1"/>
  <c r="G13" i="3"/>
  <c r="H13" i="3" s="1"/>
  <c r="F23" i="3"/>
  <c r="F27" i="3"/>
  <c r="G2" i="3"/>
  <c r="H2" i="3" s="1"/>
  <c r="K6" i="3"/>
  <c r="G17" i="3"/>
  <c r="H17" i="3" s="1"/>
  <c r="F24" i="3"/>
  <c r="F28" i="3"/>
  <c r="G5" i="3"/>
  <c r="H5" i="3" s="1"/>
  <c r="G9" i="3"/>
  <c r="H9" i="3" s="1"/>
  <c r="F25" i="3"/>
  <c r="F29" i="3"/>
  <c r="G10" i="3"/>
  <c r="H10" i="3" s="1"/>
  <c r="G14" i="3"/>
  <c r="H14" i="3" s="1"/>
  <c r="G18" i="3"/>
  <c r="H18" i="3" s="1"/>
  <c r="K3" i="3"/>
  <c r="F15" i="3" s="1"/>
  <c r="G4" i="3"/>
  <c r="H4" i="3" s="1"/>
  <c r="G6" i="3"/>
  <c r="H6" i="3" s="1"/>
  <c r="G8" i="3"/>
  <c r="H8" i="3" s="1"/>
  <c r="G11" i="3"/>
  <c r="H11" i="3" s="1"/>
  <c r="G15" i="3"/>
  <c r="H15" i="3" s="1"/>
  <c r="G19" i="3"/>
  <c r="H19" i="3" s="1"/>
  <c r="G12" i="3"/>
  <c r="H12" i="3" s="1"/>
  <c r="G9" i="2"/>
  <c r="H9" i="2" s="1"/>
  <c r="G5" i="2"/>
  <c r="H5" i="2" s="1"/>
  <c r="G13" i="2"/>
  <c r="H13" i="2" s="1"/>
  <c r="G2" i="2"/>
  <c r="H2" i="2" s="1"/>
  <c r="G17" i="2"/>
  <c r="H17" i="2" s="1"/>
  <c r="F28" i="2"/>
  <c r="G18" i="2"/>
  <c r="H18" i="2" s="1"/>
  <c r="G14" i="2"/>
  <c r="H14" i="2" s="1"/>
  <c r="G10" i="2"/>
  <c r="H10" i="2" s="1"/>
  <c r="F23" i="2"/>
  <c r="F27" i="2"/>
  <c r="F24" i="2"/>
  <c r="G3" i="2"/>
  <c r="H3" i="2" s="1"/>
  <c r="G4" i="2"/>
  <c r="H4" i="2" s="1"/>
  <c r="K6" i="2"/>
  <c r="G7" i="2"/>
  <c r="H7" i="2" s="1"/>
  <c r="G8" i="2"/>
  <c r="H8" i="2" s="1"/>
  <c r="E15" i="2"/>
  <c r="F26" i="2"/>
  <c r="K3" i="2"/>
  <c r="F10" i="2" s="1"/>
  <c r="K7" i="2"/>
  <c r="G11" i="2"/>
  <c r="H11" i="2" s="1"/>
  <c r="G12" i="2"/>
  <c r="H12" i="2" s="1"/>
  <c r="G15" i="2"/>
  <c r="H15" i="2" s="1"/>
  <c r="G16" i="2"/>
  <c r="H16" i="2" s="1"/>
  <c r="G19" i="2"/>
  <c r="H19" i="2" s="1"/>
  <c r="F25" i="2"/>
  <c r="F29" i="2"/>
  <c r="F8" i="3" l="1"/>
  <c r="E18" i="3"/>
  <c r="F17" i="3"/>
  <c r="E14" i="3"/>
  <c r="F13" i="3"/>
  <c r="E10" i="3"/>
  <c r="F9" i="3"/>
  <c r="F7" i="3"/>
  <c r="F5" i="3"/>
  <c r="F3" i="3"/>
  <c r="E3" i="3"/>
  <c r="E6" i="3"/>
  <c r="E4" i="3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E17" i="3"/>
  <c r="E13" i="3"/>
  <c r="E9" i="3"/>
  <c r="E7" i="3"/>
  <c r="E5" i="3"/>
  <c r="E15" i="3"/>
  <c r="F14" i="3"/>
  <c r="E8" i="3"/>
  <c r="E2" i="3"/>
  <c r="E19" i="3"/>
  <c r="F18" i="3"/>
  <c r="E11" i="3"/>
  <c r="F10" i="3"/>
  <c r="F12" i="3"/>
  <c r="F19" i="3"/>
  <c r="F11" i="3"/>
  <c r="E12" i="3"/>
  <c r="F6" i="3"/>
  <c r="E16" i="3"/>
  <c r="F2" i="3"/>
  <c r="F16" i="3"/>
  <c r="F4" i="3"/>
  <c r="E12" i="2"/>
  <c r="E2" i="2"/>
  <c r="F14" i="2"/>
  <c r="E10" i="2"/>
  <c r="F6" i="2"/>
  <c r="E14" i="2"/>
  <c r="F8" i="2"/>
  <c r="F19" i="2"/>
  <c r="F11" i="2"/>
  <c r="E19" i="2"/>
  <c r="F12" i="2"/>
  <c r="F4" i="2"/>
  <c r="E16" i="2"/>
  <c r="E18" i="2"/>
  <c r="G29" i="2"/>
  <c r="H29" i="2" s="1"/>
  <c r="G26" i="2"/>
  <c r="H26" i="2" s="1"/>
  <c r="F18" i="2"/>
  <c r="F17" i="2"/>
  <c r="F13" i="2"/>
  <c r="F9" i="2"/>
  <c r="E6" i="2"/>
  <c r="F5" i="2"/>
  <c r="E3" i="2"/>
  <c r="G27" i="2"/>
  <c r="H27" i="2" s="1"/>
  <c r="G23" i="2"/>
  <c r="H23" i="2" s="1"/>
  <c r="E17" i="2"/>
  <c r="E13" i="2"/>
  <c r="E9" i="2"/>
  <c r="E5" i="2"/>
  <c r="G25" i="2"/>
  <c r="H25" i="2" s="1"/>
  <c r="E7" i="2"/>
  <c r="G28" i="2"/>
  <c r="H28" i="2" s="1"/>
  <c r="G24" i="2"/>
  <c r="H24" i="2" s="1"/>
  <c r="F7" i="2"/>
  <c r="F3" i="2"/>
  <c r="F16" i="2"/>
  <c r="E11" i="2"/>
  <c r="F2" i="2"/>
  <c r="F15" i="2"/>
  <c r="E4" i="2"/>
  <c r="E8" i="2"/>
  <c r="K4" i="3" l="1"/>
  <c r="K5" i="3"/>
  <c r="K4" i="2"/>
  <c r="K5" i="2"/>
</calcChain>
</file>

<file path=xl/sharedStrings.xml><?xml version="1.0" encoding="utf-8"?>
<sst xmlns="http://schemas.openxmlformats.org/spreadsheetml/2006/main" count="222" uniqueCount="140">
  <si>
    <t>Sangiston</t>
  </si>
  <si>
    <t>start_date</t>
  </si>
  <si>
    <t>end_date</t>
  </si>
  <si>
    <t>duration</t>
  </si>
  <si>
    <t>peak</t>
  </si>
  <si>
    <t>sum</t>
  </si>
  <si>
    <t>average</t>
  </si>
  <si>
    <t>median</t>
  </si>
  <si>
    <t>05/01/1948</t>
  </si>
  <si>
    <t>06/01/1949</t>
  </si>
  <si>
    <t>13</t>
  </si>
  <si>
    <t>-1.65</t>
  </si>
  <si>
    <t>-13.7</t>
  </si>
  <si>
    <t>-1.05</t>
  </si>
  <si>
    <t>-1.03</t>
  </si>
  <si>
    <t>12/01/1949</t>
  </si>
  <si>
    <t>03/01/1950</t>
  </si>
  <si>
    <t>3</t>
  </si>
  <si>
    <t>-2.11</t>
  </si>
  <si>
    <t>-4.12</t>
  </si>
  <si>
    <t>-1.37</t>
  </si>
  <si>
    <t>-1.12</t>
  </si>
  <si>
    <t>10/01/1950</t>
  </si>
  <si>
    <t>01/01/1951</t>
  </si>
  <si>
    <t>-2.25</t>
  </si>
  <si>
    <t>-5.87</t>
  </si>
  <si>
    <t>-1.96</t>
  </si>
  <si>
    <t>-2</t>
  </si>
  <si>
    <t>02/01/1955</t>
  </si>
  <si>
    <t>03/01/1955</t>
  </si>
  <si>
    <t>1</t>
  </si>
  <si>
    <t>-1.01</t>
  </si>
  <si>
    <t>10/01/1956</t>
  </si>
  <si>
    <t>03/01/1958</t>
  </si>
  <si>
    <t>17</t>
  </si>
  <si>
    <t>-2.04</t>
  </si>
  <si>
    <t>-22.02</t>
  </si>
  <si>
    <t>-1.3</t>
  </si>
  <si>
    <t>-1.42</t>
  </si>
  <si>
    <t>01/01/1960</t>
  </si>
  <si>
    <t>10/01/1960</t>
  </si>
  <si>
    <t>9</t>
  </si>
  <si>
    <t>-1.49</t>
  </si>
  <si>
    <t>-5.56</t>
  </si>
  <si>
    <t>-0.62</t>
  </si>
  <si>
    <t>-0.55</t>
  </si>
  <si>
    <t>01/01/1962</t>
  </si>
  <si>
    <t>04/01/1963</t>
  </si>
  <si>
    <t>15</t>
  </si>
  <si>
    <t>-1.93</t>
  </si>
  <si>
    <t>-15.16</t>
  </si>
  <si>
    <t>-1.11</t>
  </si>
  <si>
    <t>05/01/1965</t>
  </si>
  <si>
    <t>10/01/1965</t>
  </si>
  <si>
    <t>5</t>
  </si>
  <si>
    <t>-1.52</t>
  </si>
  <si>
    <t>-6.12</t>
  </si>
  <si>
    <t>-1.22</t>
  </si>
  <si>
    <t>04/01/1967</t>
  </si>
  <si>
    <t>10/01/1967</t>
  </si>
  <si>
    <t>6</t>
  </si>
  <si>
    <t>-1.78</t>
  </si>
  <si>
    <t>-7.24</t>
  </si>
  <si>
    <t>-1.21</t>
  </si>
  <si>
    <t>-1.2</t>
  </si>
  <si>
    <t>06/01/1971</t>
  </si>
  <si>
    <t>03/01/1972</t>
  </si>
  <si>
    <t>-3.1</t>
  </si>
  <si>
    <t>-11.67</t>
  </si>
  <si>
    <t>-1.35</t>
  </si>
  <si>
    <t>11/01/1973</t>
  </si>
  <si>
    <t>06/01/1974</t>
  </si>
  <si>
    <t>7</t>
  </si>
  <si>
    <t>-8.18</t>
  </si>
  <si>
    <t>-1.17</t>
  </si>
  <si>
    <t>02/01/1975</t>
  </si>
  <si>
    <t>10/01/1975</t>
  </si>
  <si>
    <t>8</t>
  </si>
  <si>
    <t>-2.49</t>
  </si>
  <si>
    <t>-12.68</t>
  </si>
  <si>
    <t>-1.58</t>
  </si>
  <si>
    <t>-1.47</t>
  </si>
  <si>
    <t>08/01/1980</t>
  </si>
  <si>
    <t>11/01/1980</t>
  </si>
  <si>
    <t>-1.26</t>
  </si>
  <si>
    <t>-2.12</t>
  </si>
  <si>
    <t>-0.71</t>
  </si>
  <si>
    <t>-0.86</t>
  </si>
  <si>
    <t>04/01/1982</t>
  </si>
  <si>
    <t>10/01/1982</t>
  </si>
  <si>
    <t>-1.99</t>
  </si>
  <si>
    <t>-8.21</t>
  </si>
  <si>
    <t>-1.24</t>
  </si>
  <si>
    <t>09/01/1984</t>
  </si>
  <si>
    <t>11/01/1984</t>
  </si>
  <si>
    <t>2</t>
  </si>
  <si>
    <t>-1.19</t>
  </si>
  <si>
    <t>11/01/1985</t>
  </si>
  <si>
    <t>09/01/1986</t>
  </si>
  <si>
    <t>10</t>
  </si>
  <si>
    <t>-7.25</t>
  </si>
  <si>
    <t>-0.72</t>
  </si>
  <si>
    <t>-0.7</t>
  </si>
  <si>
    <t>01/01/1987</t>
  </si>
  <si>
    <t>03/01/1987</t>
  </si>
  <si>
    <t>-1.23</t>
  </si>
  <si>
    <t>-0.98</t>
  </si>
  <si>
    <t>09/01/1988</t>
  </si>
  <si>
    <t>12/01/1989</t>
  </si>
  <si>
    <t>-1.15</t>
  </si>
  <si>
    <t>-6.65</t>
  </si>
  <si>
    <t>-0.44</t>
  </si>
  <si>
    <t>-0.47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</si>
  <si>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</si>
  <si>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</si>
  <si>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</si>
  <si>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</si>
  <si>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</si>
  <si>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</si>
  <si>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</si>
  <si>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</si>
  <si>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</si>
  <si>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</si>
  <si>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</si>
  <si>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</si>
  <si>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</si>
  <si>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</si>
  <si>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</si>
  <si>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</si>
  <si>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</si>
  <si>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</si>
  <si>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</si>
  <si>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</si>
  <si>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</si>
  <si>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</si>
  <si>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</si>
  <si>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</si>
  <si>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(-0.5)</t>
  </si>
  <si>
    <t>K (-0.6)</t>
  </si>
  <si>
    <t>K (-0.7)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</si>
</sst>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workbookViewId="0">
      <selection activeCell="I20" sqref="I3:I20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113</v>
      </c>
    </row>
    <row r="3" spans="1:9" x14ac:dyDescent="0.35">
      <c r="A3" t="s">
        <v>28</v>
      </c>
      <c r="B3" t="s">
        <v>29</v>
      </c>
      <c r="C3" t="s">
        <v>30</v>
      </c>
      <c r="D3" t="s">
        <v>31</v>
      </c>
      <c r="E3" t="s">
        <v>31</v>
      </c>
      <c r="F3" t="s">
        <v>31</v>
      </c>
      <c r="G3" t="s">
        <v>31</v>
      </c>
      <c r="H3">
        <f>C3*1</f>
        <v>1</v>
      </c>
      <c r="I3">
        <f>E3*-1</f>
        <v>1.01</v>
      </c>
    </row>
    <row r="4" spans="1:9" x14ac:dyDescent="0.35">
      <c r="A4" t="s">
        <v>93</v>
      </c>
      <c r="B4" t="s">
        <v>94</v>
      </c>
      <c r="C4" t="s">
        <v>95</v>
      </c>
      <c r="D4" t="s">
        <v>96</v>
      </c>
      <c r="E4" t="s">
        <v>38</v>
      </c>
      <c r="F4" t="s">
        <v>86</v>
      </c>
      <c r="G4" t="s">
        <v>86</v>
      </c>
      <c r="H4">
        <f>C4*1</f>
        <v>2</v>
      </c>
      <c r="I4">
        <f>E4*-1</f>
        <v>1.42</v>
      </c>
    </row>
    <row r="5" spans="1:9" x14ac:dyDescent="0.35">
      <c r="A5" t="s">
        <v>103</v>
      </c>
      <c r="B5" t="s">
        <v>104</v>
      </c>
      <c r="C5" t="s">
        <v>95</v>
      </c>
      <c r="D5" t="s">
        <v>105</v>
      </c>
      <c r="E5" t="s">
        <v>26</v>
      </c>
      <c r="F5" t="s">
        <v>106</v>
      </c>
      <c r="G5" t="s">
        <v>106</v>
      </c>
      <c r="H5">
        <f>C5*1</f>
        <v>2</v>
      </c>
      <c r="I5">
        <f>E5*-1</f>
        <v>1.96</v>
      </c>
    </row>
    <row r="6" spans="1:9" x14ac:dyDescent="0.35">
      <c r="A6" t="s">
        <v>82</v>
      </c>
      <c r="B6" t="s">
        <v>83</v>
      </c>
      <c r="C6" t="s">
        <v>17</v>
      </c>
      <c r="D6" t="s">
        <v>84</v>
      </c>
      <c r="E6" t="s">
        <v>85</v>
      </c>
      <c r="F6" t="s">
        <v>86</v>
      </c>
      <c r="G6" t="s">
        <v>87</v>
      </c>
      <c r="H6">
        <f>C6*1</f>
        <v>3</v>
      </c>
      <c r="I6">
        <f>E6*-1</f>
        <v>2.12</v>
      </c>
    </row>
    <row r="7" spans="1:9" x14ac:dyDescent="0.3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>
        <f>C7*1</f>
        <v>3</v>
      </c>
      <c r="I7">
        <f>E7*-1</f>
        <v>4.12</v>
      </c>
    </row>
    <row r="8" spans="1:9" x14ac:dyDescent="0.35">
      <c r="A8" t="s">
        <v>39</v>
      </c>
      <c r="B8" t="s">
        <v>40</v>
      </c>
      <c r="C8" t="s">
        <v>41</v>
      </c>
      <c r="D8" t="s">
        <v>42</v>
      </c>
      <c r="E8" t="s">
        <v>43</v>
      </c>
      <c r="F8" t="s">
        <v>44</v>
      </c>
      <c r="G8" t="s">
        <v>45</v>
      </c>
      <c r="H8">
        <f>C8*1</f>
        <v>9</v>
      </c>
      <c r="I8">
        <f>E8*-1</f>
        <v>5.56</v>
      </c>
    </row>
    <row r="9" spans="1:9" x14ac:dyDescent="0.35">
      <c r="A9" t="s">
        <v>22</v>
      </c>
      <c r="B9" t="s">
        <v>23</v>
      </c>
      <c r="C9" t="s">
        <v>17</v>
      </c>
      <c r="D9" t="s">
        <v>24</v>
      </c>
      <c r="E9" t="s">
        <v>25</v>
      </c>
      <c r="F9" t="s">
        <v>26</v>
      </c>
      <c r="G9" t="s">
        <v>27</v>
      </c>
      <c r="H9">
        <f>C9*1</f>
        <v>3</v>
      </c>
      <c r="I9">
        <f>E9*-1</f>
        <v>5.87</v>
      </c>
    </row>
    <row r="10" spans="1:9" x14ac:dyDescent="0.35">
      <c r="A10" t="s">
        <v>52</v>
      </c>
      <c r="B10" t="s">
        <v>53</v>
      </c>
      <c r="C10" t="s">
        <v>54</v>
      </c>
      <c r="D10" t="s">
        <v>55</v>
      </c>
      <c r="E10" t="s">
        <v>56</v>
      </c>
      <c r="F10" t="s">
        <v>57</v>
      </c>
      <c r="G10" t="s">
        <v>57</v>
      </c>
      <c r="H10">
        <f>C10*1</f>
        <v>5</v>
      </c>
      <c r="I10">
        <f>E10*-1</f>
        <v>6.12</v>
      </c>
    </row>
    <row r="11" spans="1:9" x14ac:dyDescent="0.35">
      <c r="A11" t="s">
        <v>107</v>
      </c>
      <c r="B11" t="s">
        <v>108</v>
      </c>
      <c r="C11" t="s">
        <v>48</v>
      </c>
      <c r="D11" t="s">
        <v>109</v>
      </c>
      <c r="E11" t="s">
        <v>110</v>
      </c>
      <c r="F11" t="s">
        <v>111</v>
      </c>
      <c r="G11" t="s">
        <v>112</v>
      </c>
      <c r="H11">
        <f>C11*1</f>
        <v>15</v>
      </c>
      <c r="I11">
        <f>E11*-1</f>
        <v>6.65</v>
      </c>
    </row>
    <row r="12" spans="1:9" x14ac:dyDescent="0.35">
      <c r="A12" t="s">
        <v>58</v>
      </c>
      <c r="B12" t="s">
        <v>59</v>
      </c>
      <c r="C12" t="s">
        <v>60</v>
      </c>
      <c r="D12" t="s">
        <v>61</v>
      </c>
      <c r="E12" t="s">
        <v>62</v>
      </c>
      <c r="F12" t="s">
        <v>63</v>
      </c>
      <c r="G12" t="s">
        <v>64</v>
      </c>
      <c r="H12">
        <f>C12*1</f>
        <v>6</v>
      </c>
      <c r="I12">
        <f>E12*-1</f>
        <v>7.24</v>
      </c>
    </row>
    <row r="13" spans="1:9" x14ac:dyDescent="0.35">
      <c r="A13" t="s">
        <v>97</v>
      </c>
      <c r="B13" t="s">
        <v>98</v>
      </c>
      <c r="C13" t="s">
        <v>99</v>
      </c>
      <c r="D13" t="s">
        <v>57</v>
      </c>
      <c r="E13" t="s">
        <v>100</v>
      </c>
      <c r="F13" t="s">
        <v>101</v>
      </c>
      <c r="G13" t="s">
        <v>102</v>
      </c>
      <c r="H13">
        <f>C13*1</f>
        <v>10</v>
      </c>
      <c r="I13">
        <f>E13*-1</f>
        <v>7.25</v>
      </c>
    </row>
    <row r="14" spans="1:9" x14ac:dyDescent="0.35">
      <c r="A14" t="s">
        <v>70</v>
      </c>
      <c r="B14" t="s">
        <v>71</v>
      </c>
      <c r="C14" t="s">
        <v>72</v>
      </c>
      <c r="D14" t="s">
        <v>27</v>
      </c>
      <c r="E14" t="s">
        <v>73</v>
      </c>
      <c r="F14" t="s">
        <v>74</v>
      </c>
      <c r="G14" t="s">
        <v>42</v>
      </c>
      <c r="H14">
        <f>C14*1</f>
        <v>7</v>
      </c>
      <c r="I14">
        <f>E14*-1</f>
        <v>8.18</v>
      </c>
    </row>
    <row r="15" spans="1:9" x14ac:dyDescent="0.35">
      <c r="A15" t="s">
        <v>88</v>
      </c>
      <c r="B15" t="s">
        <v>89</v>
      </c>
      <c r="C15" t="s">
        <v>60</v>
      </c>
      <c r="D15" t="s">
        <v>90</v>
      </c>
      <c r="E15" t="s">
        <v>91</v>
      </c>
      <c r="F15" t="s">
        <v>20</v>
      </c>
      <c r="G15" t="s">
        <v>92</v>
      </c>
      <c r="H15">
        <f>C15*1</f>
        <v>6</v>
      </c>
      <c r="I15">
        <f>E15*-1</f>
        <v>8.2100000000000009</v>
      </c>
    </row>
    <row r="16" spans="1:9" x14ac:dyDescent="0.35">
      <c r="A16" t="s">
        <v>65</v>
      </c>
      <c r="B16" t="s">
        <v>66</v>
      </c>
      <c r="C16" t="s">
        <v>41</v>
      </c>
      <c r="D16" t="s">
        <v>67</v>
      </c>
      <c r="E16" t="s">
        <v>68</v>
      </c>
      <c r="F16" t="s">
        <v>37</v>
      </c>
      <c r="G16" t="s">
        <v>69</v>
      </c>
      <c r="H16">
        <f>C16*1</f>
        <v>9</v>
      </c>
      <c r="I16">
        <f>E16*-1</f>
        <v>11.67</v>
      </c>
    </row>
    <row r="17" spans="1:9" x14ac:dyDescent="0.35">
      <c r="A17" t="s">
        <v>75</v>
      </c>
      <c r="B17" t="s">
        <v>76</v>
      </c>
      <c r="C17" t="s">
        <v>77</v>
      </c>
      <c r="D17" t="s">
        <v>78</v>
      </c>
      <c r="E17" t="s">
        <v>79</v>
      </c>
      <c r="F17" t="s">
        <v>80</v>
      </c>
      <c r="G17" t="s">
        <v>81</v>
      </c>
      <c r="H17">
        <f>C17*1</f>
        <v>8</v>
      </c>
      <c r="I17">
        <f>E17*-1</f>
        <v>12.68</v>
      </c>
    </row>
    <row r="18" spans="1:9" x14ac:dyDescent="0.35">
      <c r="A18" t="s">
        <v>8</v>
      </c>
      <c r="B18" t="s">
        <v>9</v>
      </c>
      <c r="C18" t="s">
        <v>10</v>
      </c>
      <c r="D18" t="s">
        <v>11</v>
      </c>
      <c r="E18" t="s">
        <v>12</v>
      </c>
      <c r="F18" t="s">
        <v>13</v>
      </c>
      <c r="G18" t="s">
        <v>14</v>
      </c>
      <c r="H18">
        <f>C18*1</f>
        <v>13</v>
      </c>
      <c r="I18">
        <f>E18*-1</f>
        <v>13.7</v>
      </c>
    </row>
    <row r="19" spans="1:9" x14ac:dyDescent="0.35">
      <c r="A19" t="s">
        <v>46</v>
      </c>
      <c r="B19" t="s">
        <v>47</v>
      </c>
      <c r="C19" t="s">
        <v>48</v>
      </c>
      <c r="D19" t="s">
        <v>49</v>
      </c>
      <c r="E19" t="s">
        <v>50</v>
      </c>
      <c r="F19" t="s">
        <v>31</v>
      </c>
      <c r="G19" t="s">
        <v>51</v>
      </c>
      <c r="H19">
        <f>C19*1</f>
        <v>15</v>
      </c>
      <c r="I19">
        <f>E19*-1</f>
        <v>15.16</v>
      </c>
    </row>
    <row r="20" spans="1:9" x14ac:dyDescent="0.35">
      <c r="A20" t="s">
        <v>32</v>
      </c>
      <c r="B20" t="s">
        <v>33</v>
      </c>
      <c r="C20" t="s">
        <v>34</v>
      </c>
      <c r="D20" t="s">
        <v>35</v>
      </c>
      <c r="E20" t="s">
        <v>36</v>
      </c>
      <c r="F20" t="s">
        <v>37</v>
      </c>
      <c r="G20" t="s">
        <v>38</v>
      </c>
      <c r="H20">
        <f>C20*1</f>
        <v>17</v>
      </c>
      <c r="I20">
        <f>E20*-1</f>
        <v>22.02</v>
      </c>
    </row>
  </sheetData>
  <sortState xmlns:xlrd2="http://schemas.microsoft.com/office/spreadsheetml/2017/richdata2" ref="A3:I21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8C4F-C0A9-4F1A-97AA-7C34582489DD}">
  <dimension ref="A1:K29"/>
  <sheetViews>
    <sheetView topLeftCell="A16" workbookViewId="0">
      <selection activeCell="J23" sqref="J23"/>
    </sheetView>
  </sheetViews>
  <sheetFormatPr defaultRowHeight="14.5" x14ac:dyDescent="0.35"/>
  <sheetData>
    <row r="1" spans="1:11" x14ac:dyDescent="0.35">
      <c r="A1" t="s">
        <v>114</v>
      </c>
      <c r="B1" t="s">
        <v>115</v>
      </c>
      <c r="C1" t="s">
        <v>116</v>
      </c>
      <c r="D1" t="s">
        <v>117</v>
      </c>
      <c r="E1" t="s">
        <v>118</v>
      </c>
      <c r="F1" t="s">
        <v>119</v>
      </c>
      <c r="G1" t="s">
        <v>120</v>
      </c>
      <c r="H1" t="s">
        <v>121</v>
      </c>
      <c r="J1" t="s">
        <v>122</v>
      </c>
      <c r="K1">
        <f>COUNT(C2:C19)</f>
        <v>18</v>
      </c>
    </row>
    <row r="2" spans="1:11" x14ac:dyDescent="0.35">
      <c r="A2">
        <v>1</v>
      </c>
      <c r="B2" t="s">
        <v>28</v>
      </c>
      <c r="C2">
        <v>1</v>
      </c>
      <c r="D2">
        <f t="shared" ref="D2:D19" si="0">LOG(C2)</f>
        <v>0</v>
      </c>
      <c r="E2">
        <f t="shared" ref="E2:E19" si="1">(D2-$K$3)^2</f>
        <v>0.57439086043323095</v>
      </c>
      <c r="F2">
        <f t="shared" ref="F2:F19" si="2">(D2-$K$3)^3</f>
        <v>-0.4353226671437917</v>
      </c>
      <c r="G2">
        <f t="shared" ref="G2:G19" si="3">($K$1+1)/A2</f>
        <v>19</v>
      </c>
      <c r="H2">
        <f t="shared" ref="H2:H19" si="4">1/G2</f>
        <v>5.2631578947368418E-2</v>
      </c>
      <c r="J2" t="s">
        <v>123</v>
      </c>
      <c r="K2">
        <f>AVERAGE(C2:C19)</f>
        <v>7.4444444444444446</v>
      </c>
    </row>
    <row r="3" spans="1:11" x14ac:dyDescent="0.35">
      <c r="A3">
        <v>2</v>
      </c>
      <c r="B3" t="s">
        <v>93</v>
      </c>
      <c r="C3">
        <v>2</v>
      </c>
      <c r="D3">
        <f t="shared" si="0"/>
        <v>0.3010299956639812</v>
      </c>
      <c r="E3">
        <f t="shared" si="1"/>
        <v>0.20871721063924656</v>
      </c>
      <c r="F3">
        <f t="shared" si="2"/>
        <v>-9.5353665646701363E-2</v>
      </c>
      <c r="G3">
        <f t="shared" si="3"/>
        <v>9.5</v>
      </c>
      <c r="H3">
        <f t="shared" si="4"/>
        <v>0.10526315789473684</v>
      </c>
      <c r="J3" t="s">
        <v>124</v>
      </c>
      <c r="K3">
        <f>AVERAGE(D2:D19)</f>
        <v>0.75788578323731004</v>
      </c>
    </row>
    <row r="4" spans="1:11" x14ac:dyDescent="0.35">
      <c r="A4">
        <v>3</v>
      </c>
      <c r="B4" t="s">
        <v>103</v>
      </c>
      <c r="C4">
        <v>2</v>
      </c>
      <c r="D4">
        <f t="shared" si="0"/>
        <v>0.3010299956639812</v>
      </c>
      <c r="E4">
        <f t="shared" si="1"/>
        <v>0.20871721063924656</v>
      </c>
      <c r="F4">
        <f t="shared" si="2"/>
        <v>-9.5353665646701363E-2</v>
      </c>
      <c r="G4">
        <f t="shared" si="3"/>
        <v>6.333333333333333</v>
      </c>
      <c r="H4">
        <f t="shared" si="4"/>
        <v>0.15789473684210528</v>
      </c>
      <c r="J4" t="s">
        <v>125</v>
      </c>
      <c r="K4">
        <f>SUM(E2:E19)</f>
        <v>2.0969099028123779</v>
      </c>
    </row>
    <row r="5" spans="1:11" x14ac:dyDescent="0.35">
      <c r="A5">
        <v>4</v>
      </c>
      <c r="B5" t="s">
        <v>15</v>
      </c>
      <c r="C5">
        <v>3</v>
      </c>
      <c r="D5">
        <f t="shared" si="0"/>
        <v>0.47712125471966244</v>
      </c>
      <c r="E5">
        <f t="shared" si="1"/>
        <v>7.8828720473736957E-2</v>
      </c>
      <c r="F5">
        <f t="shared" si="2"/>
        <v>-2.2132308537458192E-2</v>
      </c>
      <c r="G5">
        <f t="shared" si="3"/>
        <v>4.75</v>
      </c>
      <c r="H5">
        <f t="shared" si="4"/>
        <v>0.21052631578947367</v>
      </c>
      <c r="J5" t="s">
        <v>126</v>
      </c>
      <c r="K5">
        <f>SUM(F2:F19)</f>
        <v>-0.36260035250057387</v>
      </c>
    </row>
    <row r="6" spans="1:11" x14ac:dyDescent="0.35">
      <c r="A6">
        <v>5</v>
      </c>
      <c r="B6" t="s">
        <v>22</v>
      </c>
      <c r="C6">
        <v>3</v>
      </c>
      <c r="D6">
        <f t="shared" si="0"/>
        <v>0.47712125471966244</v>
      </c>
      <c r="E6">
        <f t="shared" si="1"/>
        <v>7.8828720473736957E-2</v>
      </c>
      <c r="F6">
        <f t="shared" si="2"/>
        <v>-2.2132308537458192E-2</v>
      </c>
      <c r="G6">
        <f t="shared" si="3"/>
        <v>3.8</v>
      </c>
      <c r="H6">
        <f t="shared" si="4"/>
        <v>0.26315789473684209</v>
      </c>
      <c r="J6" t="s">
        <v>127</v>
      </c>
      <c r="K6">
        <f>VAR(D2:D19)</f>
        <v>0.12334764134190437</v>
      </c>
    </row>
    <row r="7" spans="1:11" x14ac:dyDescent="0.35">
      <c r="A7">
        <v>6</v>
      </c>
      <c r="B7" t="s">
        <v>82</v>
      </c>
      <c r="C7">
        <v>3</v>
      </c>
      <c r="D7">
        <f t="shared" si="0"/>
        <v>0.47712125471966244</v>
      </c>
      <c r="E7">
        <f t="shared" si="1"/>
        <v>7.8828720473736957E-2</v>
      </c>
      <c r="F7">
        <f t="shared" si="2"/>
        <v>-2.2132308537458192E-2</v>
      </c>
      <c r="G7">
        <f t="shared" si="3"/>
        <v>3.1666666666666665</v>
      </c>
      <c r="H7">
        <f t="shared" si="4"/>
        <v>0.31578947368421056</v>
      </c>
      <c r="J7" t="s">
        <v>128</v>
      </c>
      <c r="K7">
        <f>STDEV(D2:D19)</f>
        <v>0.35120882867875686</v>
      </c>
    </row>
    <row r="8" spans="1:11" x14ac:dyDescent="0.35">
      <c r="A8">
        <v>7</v>
      </c>
      <c r="B8" t="s">
        <v>52</v>
      </c>
      <c r="C8">
        <v>5</v>
      </c>
      <c r="D8">
        <f t="shared" si="0"/>
        <v>0.69897000433601886</v>
      </c>
      <c r="E8">
        <f t="shared" si="1"/>
        <v>3.4710690035458271E-3</v>
      </c>
      <c r="F8">
        <f t="shared" si="2"/>
        <v>-2.0450073396403106E-4</v>
      </c>
      <c r="G8">
        <f t="shared" si="3"/>
        <v>2.7142857142857144</v>
      </c>
      <c r="H8">
        <f t="shared" si="4"/>
        <v>0.36842105263157893</v>
      </c>
      <c r="J8" t="s">
        <v>129</v>
      </c>
      <c r="K8">
        <f>SKEW(D2:D19)</f>
        <v>-0.55390533619816007</v>
      </c>
    </row>
    <row r="9" spans="1:11" x14ac:dyDescent="0.35">
      <c r="A9">
        <v>8</v>
      </c>
      <c r="B9" t="s">
        <v>58</v>
      </c>
      <c r="C9">
        <v>6</v>
      </c>
      <c r="D9">
        <f t="shared" si="0"/>
        <v>0.77815125038364363</v>
      </c>
      <c r="E9">
        <f t="shared" si="1"/>
        <v>4.1068915865912625E-4</v>
      </c>
      <c r="F9">
        <f t="shared" si="2"/>
        <v>8.3228076521619082E-6</v>
      </c>
      <c r="G9">
        <f t="shared" si="3"/>
        <v>2.375</v>
      </c>
      <c r="H9">
        <f t="shared" si="4"/>
        <v>0.42105263157894735</v>
      </c>
      <c r="J9" t="s">
        <v>130</v>
      </c>
      <c r="K9">
        <v>-0.5</v>
      </c>
    </row>
    <row r="10" spans="1:11" x14ac:dyDescent="0.35">
      <c r="A10">
        <v>9</v>
      </c>
      <c r="B10" t="s">
        <v>88</v>
      </c>
      <c r="C10">
        <v>6</v>
      </c>
      <c r="D10">
        <f t="shared" si="0"/>
        <v>0.77815125038364363</v>
      </c>
      <c r="E10">
        <f t="shared" si="1"/>
        <v>4.1068915865912625E-4</v>
      </c>
      <c r="F10">
        <f t="shared" si="2"/>
        <v>8.3228076521619082E-6</v>
      </c>
      <c r="G10">
        <f t="shared" si="3"/>
        <v>2.1111111111111112</v>
      </c>
      <c r="H10">
        <f t="shared" si="4"/>
        <v>0.47368421052631576</v>
      </c>
      <c r="J10" t="s">
        <v>131</v>
      </c>
      <c r="K10">
        <v>-0.6</v>
      </c>
    </row>
    <row r="11" spans="1:11" x14ac:dyDescent="0.35">
      <c r="A11">
        <v>10</v>
      </c>
      <c r="B11" t="s">
        <v>70</v>
      </c>
      <c r="C11">
        <v>7</v>
      </c>
      <c r="D11">
        <f t="shared" si="0"/>
        <v>0.84509804001425681</v>
      </c>
      <c r="E11">
        <f t="shared" si="1"/>
        <v>7.6059777321280985E-3</v>
      </c>
      <c r="F11">
        <f t="shared" si="2"/>
        <v>6.6333448301409499E-4</v>
      </c>
      <c r="G11">
        <f t="shared" si="3"/>
        <v>1.9</v>
      </c>
      <c r="H11">
        <f t="shared" si="4"/>
        <v>0.52631578947368418</v>
      </c>
    </row>
    <row r="12" spans="1:11" x14ac:dyDescent="0.35">
      <c r="A12">
        <v>11</v>
      </c>
      <c r="B12" t="s">
        <v>75</v>
      </c>
      <c r="C12">
        <v>8</v>
      </c>
      <c r="D12">
        <f t="shared" si="0"/>
        <v>0.90308998699194354</v>
      </c>
      <c r="E12">
        <f t="shared" si="1"/>
        <v>2.1084260788017121E-2</v>
      </c>
      <c r="F12">
        <f t="shared" si="2"/>
        <v>3.0615232994790674E-3</v>
      </c>
      <c r="G12">
        <f t="shared" si="3"/>
        <v>1.7272727272727273</v>
      </c>
      <c r="H12">
        <f t="shared" si="4"/>
        <v>0.57894736842105265</v>
      </c>
    </row>
    <row r="13" spans="1:11" x14ac:dyDescent="0.35">
      <c r="A13">
        <v>12</v>
      </c>
      <c r="B13" t="s">
        <v>39</v>
      </c>
      <c r="C13">
        <v>9</v>
      </c>
      <c r="D13">
        <f t="shared" si="0"/>
        <v>0.95424250943932487</v>
      </c>
      <c r="E13">
        <f t="shared" si="1"/>
        <v>3.8555963924773021E-2</v>
      </c>
      <c r="F13">
        <f t="shared" si="2"/>
        <v>7.5707228518314173E-3</v>
      </c>
      <c r="G13">
        <f t="shared" si="3"/>
        <v>1.5833333333333333</v>
      </c>
      <c r="H13">
        <f t="shared" si="4"/>
        <v>0.63157894736842113</v>
      </c>
    </row>
    <row r="14" spans="1:11" x14ac:dyDescent="0.35">
      <c r="A14">
        <v>13</v>
      </c>
      <c r="B14" t="s">
        <v>65</v>
      </c>
      <c r="C14">
        <v>9</v>
      </c>
      <c r="D14">
        <f t="shared" si="0"/>
        <v>0.95424250943932487</v>
      </c>
      <c r="E14">
        <f t="shared" si="1"/>
        <v>3.8555963924773021E-2</v>
      </c>
      <c r="F14">
        <f t="shared" si="2"/>
        <v>7.5707228518314173E-3</v>
      </c>
      <c r="G14">
        <f t="shared" si="3"/>
        <v>1.4615384615384615</v>
      </c>
      <c r="H14">
        <f t="shared" si="4"/>
        <v>0.68421052631578949</v>
      </c>
    </row>
    <row r="15" spans="1:11" x14ac:dyDescent="0.35">
      <c r="A15">
        <v>14</v>
      </c>
      <c r="B15" t="s">
        <v>97</v>
      </c>
      <c r="C15">
        <v>10</v>
      </c>
      <c r="D15">
        <f t="shared" si="0"/>
        <v>1</v>
      </c>
      <c r="E15">
        <f t="shared" si="1"/>
        <v>5.8619293958610819E-2</v>
      </c>
      <c r="F15">
        <f t="shared" si="2"/>
        <v>1.4192564443970941E-2</v>
      </c>
      <c r="G15">
        <f t="shared" si="3"/>
        <v>1.3571428571428572</v>
      </c>
      <c r="H15">
        <f t="shared" si="4"/>
        <v>0.73684210526315785</v>
      </c>
    </row>
    <row r="16" spans="1:11" x14ac:dyDescent="0.35">
      <c r="A16">
        <v>15</v>
      </c>
      <c r="B16" t="s">
        <v>8</v>
      </c>
      <c r="C16">
        <v>13</v>
      </c>
      <c r="D16">
        <f t="shared" si="0"/>
        <v>1.1139433523068367</v>
      </c>
      <c r="E16">
        <f t="shared" si="1"/>
        <v>0.12677699249170077</v>
      </c>
      <c r="F16">
        <f t="shared" si="2"/>
        <v>4.513990776054061E-2</v>
      </c>
      <c r="G16">
        <f t="shared" si="3"/>
        <v>1.2666666666666666</v>
      </c>
      <c r="H16">
        <f t="shared" si="4"/>
        <v>0.78947368421052633</v>
      </c>
    </row>
    <row r="17" spans="1:8" x14ac:dyDescent="0.35">
      <c r="A17">
        <v>16</v>
      </c>
      <c r="B17" t="s">
        <v>46</v>
      </c>
      <c r="C17">
        <v>15</v>
      </c>
      <c r="D17">
        <f t="shared" si="0"/>
        <v>1.1760912590556813</v>
      </c>
      <c r="E17">
        <f t="shared" si="1"/>
        <v>0.17489582000447035</v>
      </c>
      <c r="F17">
        <f t="shared" si="2"/>
        <v>7.3142389623613746E-2</v>
      </c>
      <c r="G17">
        <f t="shared" si="3"/>
        <v>1.1875</v>
      </c>
      <c r="H17">
        <f t="shared" si="4"/>
        <v>0.84210526315789469</v>
      </c>
    </row>
    <row r="18" spans="1:8" x14ac:dyDescent="0.35">
      <c r="A18">
        <v>17</v>
      </c>
      <c r="B18" t="s">
        <v>107</v>
      </c>
      <c r="C18">
        <v>15</v>
      </c>
      <c r="D18">
        <f t="shared" si="0"/>
        <v>1.1760912590556813</v>
      </c>
      <c r="E18">
        <f t="shared" si="1"/>
        <v>0.17489582000447035</v>
      </c>
      <c r="F18">
        <f t="shared" si="2"/>
        <v>7.3142389623613746E-2</v>
      </c>
      <c r="G18">
        <f t="shared" si="3"/>
        <v>1.1176470588235294</v>
      </c>
      <c r="H18">
        <f t="shared" si="4"/>
        <v>0.89473684210526316</v>
      </c>
    </row>
    <row r="19" spans="1:8" x14ac:dyDescent="0.35">
      <c r="A19">
        <v>18</v>
      </c>
      <c r="B19" t="s">
        <v>32</v>
      </c>
      <c r="C19">
        <v>17</v>
      </c>
      <c r="D19">
        <f t="shared" si="0"/>
        <v>1.2304489213782739</v>
      </c>
      <c r="E19">
        <f t="shared" si="1"/>
        <v>0.22331591952963567</v>
      </c>
      <c r="F19">
        <f t="shared" si="2"/>
        <v>0.10553087172975958</v>
      </c>
      <c r="G19">
        <f t="shared" si="3"/>
        <v>1.0555555555555556</v>
      </c>
      <c r="H19">
        <f t="shared" si="4"/>
        <v>0.94736842105263153</v>
      </c>
    </row>
    <row r="22" spans="1:8" x14ac:dyDescent="0.35">
      <c r="B22" t="s">
        <v>132</v>
      </c>
      <c r="C22" t="s">
        <v>137</v>
      </c>
      <c r="D22" t="s">
        <v>138</v>
      </c>
      <c r="E22" t="s">
        <v>133</v>
      </c>
      <c r="F22" t="s">
        <v>134</v>
      </c>
      <c r="G22" t="s">
        <v>135</v>
      </c>
      <c r="H22" s="1" t="s">
        <v>136</v>
      </c>
    </row>
    <row r="23" spans="1:8" x14ac:dyDescent="0.35">
      <c r="B23">
        <v>2</v>
      </c>
      <c r="C23">
        <v>8.3000000000000004E-2</v>
      </c>
      <c r="D23">
        <v>9.9000000000000005E-2</v>
      </c>
      <c r="E23">
        <f>(C23-D23)/($K$9-$K$10)</f>
        <v>-0.16000000000000003</v>
      </c>
      <c r="F23" s="2">
        <f>C23+(E23*($K$8-$K$9))</f>
        <v>9.1624853791705624E-2</v>
      </c>
      <c r="G23" s="2">
        <f t="shared" ref="G23:G29" si="5">$K$3+(F23*$K$7)</f>
        <v>0.79006524081535734</v>
      </c>
      <c r="H23" s="3">
        <f t="shared" ref="H23:H29" si="6">10^G23</f>
        <v>6.1668763527960584</v>
      </c>
    </row>
    <row r="24" spans="1:8" x14ac:dyDescent="0.35">
      <c r="B24">
        <v>5</v>
      </c>
      <c r="C24">
        <v>0.85599999999999998</v>
      </c>
      <c r="D24">
        <v>0.85699999999999998</v>
      </c>
      <c r="E24">
        <f t="shared" ref="E24:E29" si="7">(C24-D24)/($K$9-$K$10)</f>
        <v>-1.0000000000000011E-2</v>
      </c>
      <c r="F24" s="2">
        <f t="shared" ref="F24:F29" si="8">C24+(E24*($K$8-$K$9))</f>
        <v>0.85653905336198155</v>
      </c>
      <c r="G24" s="2">
        <f t="shared" si="5"/>
        <v>1.0587098608861827</v>
      </c>
      <c r="H24" s="3">
        <f t="shared" si="6"/>
        <v>11.447479141909433</v>
      </c>
    </row>
    <row r="25" spans="1:8" x14ac:dyDescent="0.35">
      <c r="B25">
        <v>10</v>
      </c>
      <c r="C25">
        <v>1.216</v>
      </c>
      <c r="D25">
        <v>1.2</v>
      </c>
      <c r="E25">
        <f t="shared" si="7"/>
        <v>0.16000000000000017</v>
      </c>
      <c r="F25" s="2">
        <f t="shared" si="8"/>
        <v>1.2073751462082944</v>
      </c>
      <c r="G25" s="2">
        <f t="shared" si="5"/>
        <v>1.181926594112968</v>
      </c>
      <c r="H25" s="3">
        <f t="shared" si="6"/>
        <v>15.202905434883055</v>
      </c>
    </row>
    <row r="26" spans="1:8" x14ac:dyDescent="0.35">
      <c r="B26">
        <v>25</v>
      </c>
      <c r="C26">
        <v>1.5669999999999999</v>
      </c>
      <c r="D26">
        <v>1.528</v>
      </c>
      <c r="E26">
        <f t="shared" si="7"/>
        <v>0.38999999999999935</v>
      </c>
      <c r="F26" s="2">
        <f t="shared" si="8"/>
        <v>1.5459769188827175</v>
      </c>
      <c r="G26" s="2">
        <f t="shared" si="5"/>
        <v>1.3008465260825028</v>
      </c>
      <c r="H26" s="3">
        <f t="shared" si="6"/>
        <v>19.991552697958671</v>
      </c>
    </row>
    <row r="27" spans="1:8" x14ac:dyDescent="0.35">
      <c r="B27">
        <v>50</v>
      </c>
      <c r="C27">
        <v>1.7769999999999999</v>
      </c>
      <c r="D27">
        <v>1.72</v>
      </c>
      <c r="E27">
        <f t="shared" si="7"/>
        <v>0.56999999999999951</v>
      </c>
      <c r="F27" s="2">
        <f t="shared" si="8"/>
        <v>1.7462739583670488</v>
      </c>
      <c r="G27" s="2">
        <f t="shared" si="5"/>
        <v>1.3711926147076174</v>
      </c>
      <c r="H27" s="3">
        <f t="shared" si="6"/>
        <v>23.50675141746698</v>
      </c>
    </row>
    <row r="28" spans="1:8" x14ac:dyDescent="0.35">
      <c r="B28">
        <v>100</v>
      </c>
      <c r="C28">
        <v>1.9550000000000001</v>
      </c>
      <c r="D28">
        <v>1.88</v>
      </c>
      <c r="E28">
        <f t="shared" si="7"/>
        <v>0.750000000000002</v>
      </c>
      <c r="F28" s="2">
        <f t="shared" si="8"/>
        <v>1.9145709978513799</v>
      </c>
      <c r="G28" s="2">
        <f t="shared" si="5"/>
        <v>1.4303000208150118</v>
      </c>
      <c r="H28" s="3">
        <f t="shared" si="6"/>
        <v>26.93394821700721</v>
      </c>
    </row>
    <row r="29" spans="1:8" x14ac:dyDescent="0.35">
      <c r="B29">
        <v>200</v>
      </c>
      <c r="C29">
        <v>2.1080000000000001</v>
      </c>
      <c r="D29">
        <v>2.016</v>
      </c>
      <c r="E29">
        <f t="shared" si="7"/>
        <v>0.92000000000000104</v>
      </c>
      <c r="F29" s="2">
        <f t="shared" si="8"/>
        <v>2.0584070906976928</v>
      </c>
      <c r="G29" s="2">
        <f t="shared" si="5"/>
        <v>1.4808165265052944</v>
      </c>
      <c r="H29" s="3">
        <f t="shared" si="6"/>
        <v>30.256349382396991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0ED8E-3627-4F7D-9847-FA509748626F}">
  <dimension ref="A1:K29"/>
  <sheetViews>
    <sheetView tabSelected="1" topLeftCell="A13" workbookViewId="0">
      <selection activeCell="G23" sqref="G23"/>
    </sheetView>
  </sheetViews>
  <sheetFormatPr defaultRowHeight="14.5" x14ac:dyDescent="0.35"/>
  <sheetData>
    <row r="1" spans="1:11" x14ac:dyDescent="0.35">
      <c r="A1" t="s">
        <v>114</v>
      </c>
      <c r="B1" t="s">
        <v>115</v>
      </c>
      <c r="C1" t="s">
        <v>116</v>
      </c>
      <c r="D1" t="s">
        <v>117</v>
      </c>
      <c r="E1" t="s">
        <v>118</v>
      </c>
      <c r="F1" t="s">
        <v>119</v>
      </c>
      <c r="G1" t="s">
        <v>120</v>
      </c>
      <c r="H1" t="s">
        <v>121</v>
      </c>
      <c r="J1" t="s">
        <v>122</v>
      </c>
      <c r="K1">
        <f>COUNT(C2:C19)</f>
        <v>18</v>
      </c>
    </row>
    <row r="2" spans="1:11" x14ac:dyDescent="0.35">
      <c r="A2">
        <v>1</v>
      </c>
      <c r="B2" t="s">
        <v>28</v>
      </c>
      <c r="C2">
        <v>1.01</v>
      </c>
      <c r="D2">
        <f t="shared" ref="D2:D19" si="0">LOG(C2)</f>
        <v>4.3213737826425782E-3</v>
      </c>
      <c r="E2">
        <f t="shared" ref="E2:E19" si="1">(D2-$K$3)^2</f>
        <v>0.58890278770424864</v>
      </c>
      <c r="F2">
        <f t="shared" ref="F2:F19" si="2">(D2-$K$3)^3</f>
        <v>-0.45192400991436099</v>
      </c>
      <c r="G2">
        <f t="shared" ref="G2:G19" si="3">($K$1+1)/A2</f>
        <v>19</v>
      </c>
      <c r="H2">
        <f t="shared" ref="H2:H19" si="4">1/G2</f>
        <v>5.2631578947368418E-2</v>
      </c>
      <c r="J2" t="s">
        <v>123</v>
      </c>
      <c r="K2">
        <f>AVERAGE(C2:C19)</f>
        <v>7.83</v>
      </c>
    </row>
    <row r="3" spans="1:11" x14ac:dyDescent="0.35">
      <c r="A3">
        <v>2</v>
      </c>
      <c r="B3" t="s">
        <v>93</v>
      </c>
      <c r="C3">
        <v>1.42</v>
      </c>
      <c r="D3">
        <f t="shared" si="0"/>
        <v>0.15228834438305647</v>
      </c>
      <c r="E3">
        <f t="shared" si="1"/>
        <v>0.38369730027357568</v>
      </c>
      <c r="F3">
        <f t="shared" si="2"/>
        <v>-0.23767478800691694</v>
      </c>
      <c r="G3">
        <f t="shared" si="3"/>
        <v>9.5</v>
      </c>
      <c r="H3">
        <f t="shared" si="4"/>
        <v>0.10526315789473684</v>
      </c>
      <c r="J3" t="s">
        <v>124</v>
      </c>
      <c r="K3">
        <f>AVERAGE(D2:D19)</f>
        <v>0.77172139183336463</v>
      </c>
    </row>
    <row r="4" spans="1:11" x14ac:dyDescent="0.35">
      <c r="A4">
        <v>3</v>
      </c>
      <c r="B4" t="s">
        <v>103</v>
      </c>
      <c r="C4">
        <v>1.96</v>
      </c>
      <c r="D4">
        <f t="shared" si="0"/>
        <v>0.29225607135647602</v>
      </c>
      <c r="E4">
        <f t="shared" si="1"/>
        <v>0.2298869935400055</v>
      </c>
      <c r="F4">
        <f t="shared" si="2"/>
        <v>-0.11022284103112716</v>
      </c>
      <c r="G4">
        <f t="shared" si="3"/>
        <v>6.333333333333333</v>
      </c>
      <c r="H4">
        <f t="shared" si="4"/>
        <v>0.15789473684210528</v>
      </c>
      <c r="J4" t="s">
        <v>125</v>
      </c>
      <c r="K4">
        <f>SUM(E2:E19)</f>
        <v>2.3085304043733195</v>
      </c>
    </row>
    <row r="5" spans="1:11" x14ac:dyDescent="0.35">
      <c r="A5">
        <v>4</v>
      </c>
      <c r="B5" t="s">
        <v>82</v>
      </c>
      <c r="C5">
        <v>2.12</v>
      </c>
      <c r="D5">
        <f t="shared" si="0"/>
        <v>0.32633586092875144</v>
      </c>
      <c r="E5">
        <f t="shared" si="1"/>
        <v>0.19836827113918415</v>
      </c>
      <c r="F5">
        <f t="shared" si="2"/>
        <v>-8.8350357755955788E-2</v>
      </c>
      <c r="G5">
        <f t="shared" si="3"/>
        <v>4.75</v>
      </c>
      <c r="H5">
        <f t="shared" si="4"/>
        <v>0.21052631578947367</v>
      </c>
      <c r="J5" t="s">
        <v>126</v>
      </c>
      <c r="K5">
        <f>SUM(F2:F19)</f>
        <v>-0.5193708855616157</v>
      </c>
    </row>
    <row r="6" spans="1:11" x14ac:dyDescent="0.35">
      <c r="A6">
        <v>5</v>
      </c>
      <c r="B6" t="s">
        <v>15</v>
      </c>
      <c r="C6">
        <v>4.12</v>
      </c>
      <c r="D6">
        <f t="shared" si="0"/>
        <v>0.61489721603313463</v>
      </c>
      <c r="E6">
        <f t="shared" si="1"/>
        <v>2.4593822115421445E-2</v>
      </c>
      <c r="F6">
        <f t="shared" si="2"/>
        <v>-3.8569058830284371E-3</v>
      </c>
      <c r="G6">
        <f t="shared" si="3"/>
        <v>3.8</v>
      </c>
      <c r="H6">
        <f t="shared" si="4"/>
        <v>0.26315789473684209</v>
      </c>
      <c r="J6" t="s">
        <v>127</v>
      </c>
      <c r="K6">
        <f>VAR(D2:D19)</f>
        <v>0.13579590613960696</v>
      </c>
    </row>
    <row r="7" spans="1:11" x14ac:dyDescent="0.35">
      <c r="A7">
        <v>6</v>
      </c>
      <c r="B7" t="s">
        <v>39</v>
      </c>
      <c r="C7">
        <v>5.56</v>
      </c>
      <c r="D7">
        <f t="shared" si="0"/>
        <v>0.74507479158205747</v>
      </c>
      <c r="E7">
        <f t="shared" si="1"/>
        <v>7.1004130495296296E-4</v>
      </c>
      <c r="F7">
        <f t="shared" si="2"/>
        <v>-1.8920186814998087E-5</v>
      </c>
      <c r="G7">
        <f t="shared" si="3"/>
        <v>3.1666666666666665</v>
      </c>
      <c r="H7">
        <f t="shared" si="4"/>
        <v>0.31578947368421056</v>
      </c>
      <c r="J7" t="s">
        <v>128</v>
      </c>
      <c r="K7">
        <f>STDEV(D2:D19)</f>
        <v>0.36850496080732342</v>
      </c>
    </row>
    <row r="8" spans="1:11" x14ac:dyDescent="0.35">
      <c r="A8">
        <v>7</v>
      </c>
      <c r="B8" t="s">
        <v>22</v>
      </c>
      <c r="C8">
        <v>5.87</v>
      </c>
      <c r="D8">
        <f t="shared" si="0"/>
        <v>0.76863810124761445</v>
      </c>
      <c r="E8">
        <f t="shared" si="1"/>
        <v>9.50668083617573E-6</v>
      </c>
      <c r="F8">
        <f t="shared" si="2"/>
        <v>-2.9311859523912344E-8</v>
      </c>
      <c r="G8">
        <f t="shared" si="3"/>
        <v>2.7142857142857144</v>
      </c>
      <c r="H8">
        <f t="shared" si="4"/>
        <v>0.36842105263157893</v>
      </c>
      <c r="J8" t="s">
        <v>129</v>
      </c>
      <c r="K8">
        <f>SKEW(D2:D19)</f>
        <v>-0.68683305104742753</v>
      </c>
    </row>
    <row r="9" spans="1:11" x14ac:dyDescent="0.35">
      <c r="A9">
        <v>8</v>
      </c>
      <c r="B9" t="s">
        <v>52</v>
      </c>
      <c r="C9">
        <v>6.12</v>
      </c>
      <c r="D9">
        <f t="shared" si="0"/>
        <v>0.78675142214556115</v>
      </c>
      <c r="E9">
        <f t="shared" si="1"/>
        <v>2.2590181118554617E-4</v>
      </c>
      <c r="F9">
        <f t="shared" si="2"/>
        <v>3.3953110696988536E-6</v>
      </c>
      <c r="G9">
        <f t="shared" si="3"/>
        <v>2.375</v>
      </c>
      <c r="H9">
        <f t="shared" si="4"/>
        <v>0.42105263157894735</v>
      </c>
      <c r="J9" t="s">
        <v>130</v>
      </c>
      <c r="K9">
        <v>-0.6</v>
      </c>
    </row>
    <row r="10" spans="1:11" x14ac:dyDescent="0.35">
      <c r="A10">
        <v>9</v>
      </c>
      <c r="B10" t="s">
        <v>107</v>
      </c>
      <c r="C10">
        <v>6.65</v>
      </c>
      <c r="D10">
        <f t="shared" si="0"/>
        <v>0.82282164530310464</v>
      </c>
      <c r="E10">
        <f t="shared" si="1"/>
        <v>2.6112359046716756E-3</v>
      </c>
      <c r="F10">
        <f t="shared" si="2"/>
        <v>1.3343481659800849E-4</v>
      </c>
      <c r="G10">
        <f t="shared" si="3"/>
        <v>2.1111111111111112</v>
      </c>
      <c r="H10">
        <f t="shared" si="4"/>
        <v>0.47368421052631576</v>
      </c>
      <c r="J10" t="s">
        <v>131</v>
      </c>
      <c r="K10">
        <v>-0.7</v>
      </c>
    </row>
    <row r="11" spans="1:11" x14ac:dyDescent="0.35">
      <c r="A11">
        <v>10</v>
      </c>
      <c r="B11" t="s">
        <v>58</v>
      </c>
      <c r="C11">
        <v>7.24</v>
      </c>
      <c r="D11">
        <f t="shared" si="0"/>
        <v>0.85973856619714695</v>
      </c>
      <c r="E11">
        <f t="shared" si="1"/>
        <v>7.7470229829844587E-3</v>
      </c>
      <c r="F11">
        <f t="shared" si="2"/>
        <v>6.818710726935721E-4</v>
      </c>
      <c r="G11">
        <f t="shared" si="3"/>
        <v>1.9</v>
      </c>
      <c r="H11">
        <f t="shared" si="4"/>
        <v>0.52631578947368418</v>
      </c>
    </row>
    <row r="12" spans="1:11" x14ac:dyDescent="0.35">
      <c r="A12">
        <v>11</v>
      </c>
      <c r="B12" t="s">
        <v>97</v>
      </c>
      <c r="C12">
        <v>7.25</v>
      </c>
      <c r="D12">
        <f t="shared" si="0"/>
        <v>0.86033800657099369</v>
      </c>
      <c r="E12">
        <f t="shared" si="1"/>
        <v>7.8529044075573741E-3</v>
      </c>
      <c r="F12">
        <f t="shared" si="2"/>
        <v>6.9589780445594089E-4</v>
      </c>
      <c r="G12">
        <f t="shared" si="3"/>
        <v>1.7272727272727273</v>
      </c>
      <c r="H12">
        <f t="shared" si="4"/>
        <v>0.57894736842105265</v>
      </c>
    </row>
    <row r="13" spans="1:11" x14ac:dyDescent="0.35">
      <c r="A13">
        <v>12</v>
      </c>
      <c r="B13" t="s">
        <v>70</v>
      </c>
      <c r="C13">
        <v>8.18</v>
      </c>
      <c r="D13">
        <f t="shared" si="0"/>
        <v>0.91275330367132301</v>
      </c>
      <c r="E13">
        <f t="shared" si="1"/>
        <v>1.9890000156669665E-2</v>
      </c>
      <c r="F13">
        <f t="shared" si="2"/>
        <v>2.8051247485524145E-3</v>
      </c>
      <c r="G13">
        <f t="shared" si="3"/>
        <v>1.5833333333333333</v>
      </c>
      <c r="H13">
        <f t="shared" si="4"/>
        <v>0.63157894736842113</v>
      </c>
    </row>
    <row r="14" spans="1:11" x14ac:dyDescent="0.35">
      <c r="A14">
        <v>13</v>
      </c>
      <c r="B14" t="s">
        <v>88</v>
      </c>
      <c r="C14">
        <v>8.2100000000000009</v>
      </c>
      <c r="D14">
        <f t="shared" si="0"/>
        <v>0.91434315711944081</v>
      </c>
      <c r="E14">
        <f t="shared" si="1"/>
        <v>2.0340967933316603E-2</v>
      </c>
      <c r="F14">
        <f t="shared" si="2"/>
        <v>2.9010647542770823E-3</v>
      </c>
      <c r="G14">
        <f t="shared" si="3"/>
        <v>1.4615384615384615</v>
      </c>
      <c r="H14">
        <f t="shared" si="4"/>
        <v>0.68421052631578949</v>
      </c>
    </row>
    <row r="15" spans="1:11" x14ac:dyDescent="0.35">
      <c r="A15">
        <v>14</v>
      </c>
      <c r="B15" t="s">
        <v>65</v>
      </c>
      <c r="C15">
        <v>11.67</v>
      </c>
      <c r="D15">
        <f t="shared" si="0"/>
        <v>1.0670708560453701</v>
      </c>
      <c r="E15">
        <f t="shared" si="1"/>
        <v>8.7231306010318699E-2</v>
      </c>
      <c r="F15">
        <f t="shared" si="2"/>
        <v>2.5763719492661121E-2</v>
      </c>
      <c r="G15">
        <f t="shared" si="3"/>
        <v>1.3571428571428572</v>
      </c>
      <c r="H15">
        <f t="shared" si="4"/>
        <v>0.73684210526315785</v>
      </c>
    </row>
    <row r="16" spans="1:11" x14ac:dyDescent="0.35">
      <c r="A16">
        <v>15</v>
      </c>
      <c r="B16" t="s">
        <v>75</v>
      </c>
      <c r="C16">
        <v>12.68</v>
      </c>
      <c r="D16">
        <f t="shared" si="0"/>
        <v>1.1031192535457139</v>
      </c>
      <c r="E16">
        <f t="shared" si="1"/>
        <v>0.10982454274751739</v>
      </c>
      <c r="F16">
        <f t="shared" si="2"/>
        <v>3.6395618630063763E-2</v>
      </c>
      <c r="G16">
        <f t="shared" si="3"/>
        <v>1.2666666666666666</v>
      </c>
      <c r="H16">
        <f t="shared" si="4"/>
        <v>0.78947368421052633</v>
      </c>
    </row>
    <row r="17" spans="1:8" x14ac:dyDescent="0.35">
      <c r="A17">
        <v>16</v>
      </c>
      <c r="B17" t="s">
        <v>8</v>
      </c>
      <c r="C17">
        <v>13.7</v>
      </c>
      <c r="D17">
        <f t="shared" si="0"/>
        <v>1.1367205671564067</v>
      </c>
      <c r="E17">
        <f t="shared" si="1"/>
        <v>0.13322439798650079</v>
      </c>
      <c r="F17">
        <f t="shared" si="2"/>
        <v>4.862679539798153E-2</v>
      </c>
      <c r="G17">
        <f t="shared" si="3"/>
        <v>1.1875</v>
      </c>
      <c r="H17">
        <f t="shared" si="4"/>
        <v>0.84210526315789469</v>
      </c>
    </row>
    <row r="18" spans="1:8" x14ac:dyDescent="0.35">
      <c r="A18">
        <v>17</v>
      </c>
      <c r="B18" t="s">
        <v>46</v>
      </c>
      <c r="C18">
        <v>15.16</v>
      </c>
      <c r="D18">
        <f t="shared" si="0"/>
        <v>1.1806992012960347</v>
      </c>
      <c r="E18">
        <f t="shared" si="1"/>
        <v>0.16726284863288404</v>
      </c>
      <c r="F18">
        <f t="shared" si="2"/>
        <v>6.8406793438363075E-2</v>
      </c>
      <c r="G18">
        <f t="shared" si="3"/>
        <v>1.1176470588235294</v>
      </c>
      <c r="H18">
        <f t="shared" si="4"/>
        <v>0.89473684210526316</v>
      </c>
    </row>
    <row r="19" spans="1:8" x14ac:dyDescent="0.35">
      <c r="A19">
        <v>18</v>
      </c>
      <c r="B19" t="s">
        <v>32</v>
      </c>
      <c r="C19">
        <v>22.02</v>
      </c>
      <c r="D19">
        <f t="shared" si="0"/>
        <v>1.342817314635733</v>
      </c>
      <c r="E19">
        <f t="shared" si="1"/>
        <v>0.32615055304148866</v>
      </c>
      <c r="F19">
        <f t="shared" si="2"/>
        <v>0.18626325106173175</v>
      </c>
      <c r="G19">
        <f t="shared" si="3"/>
        <v>1.0555555555555556</v>
      </c>
      <c r="H19">
        <f t="shared" si="4"/>
        <v>0.94736842105263153</v>
      </c>
    </row>
    <row r="22" spans="1:8" x14ac:dyDescent="0.35">
      <c r="B22" t="s">
        <v>132</v>
      </c>
      <c r="C22" t="s">
        <v>138</v>
      </c>
      <c r="D22" t="s">
        <v>139</v>
      </c>
      <c r="E22" t="s">
        <v>133</v>
      </c>
      <c r="F22" t="s">
        <v>134</v>
      </c>
      <c r="G22" t="s">
        <v>135</v>
      </c>
      <c r="H22" s="1" t="s">
        <v>136</v>
      </c>
    </row>
    <row r="23" spans="1:8" x14ac:dyDescent="0.35">
      <c r="B23">
        <v>2</v>
      </c>
      <c r="C23">
        <v>9.9000000000000005E-2</v>
      </c>
      <c r="D23">
        <v>0.11600000000000001</v>
      </c>
      <c r="E23">
        <f>(C23-D23)/($K$9-$K$10)</f>
        <v>-0.17000000000000004</v>
      </c>
      <c r="F23" s="2">
        <f>C23+(E23*($K$8-$K$9))</f>
        <v>0.1137616186780627</v>
      </c>
      <c r="G23" s="2">
        <f t="shared" ref="G23:G29" si="5">$K$3+(F23*$K$7)</f>
        <v>0.81364311266570177</v>
      </c>
      <c r="H23" s="3">
        <f t="shared" ref="H23:H29" si="6">10^G23</f>
        <v>6.5109312962032018</v>
      </c>
    </row>
    <row r="24" spans="1:8" x14ac:dyDescent="0.35">
      <c r="B24">
        <v>5</v>
      </c>
      <c r="C24">
        <v>0.85699999999999998</v>
      </c>
      <c r="D24">
        <v>0.85699999999999998</v>
      </c>
      <c r="E24">
        <f t="shared" ref="E24:E29" si="7">(C24-D24)/($K$9-$K$10)</f>
        <v>0</v>
      </c>
      <c r="F24" s="2">
        <f t="shared" ref="F24:F29" si="8">C24+(E24*($K$8-$K$9))</f>
        <v>0.85699999999999998</v>
      </c>
      <c r="G24" s="2">
        <f t="shared" si="5"/>
        <v>1.0875301432452407</v>
      </c>
      <c r="H24" s="3">
        <f t="shared" si="6"/>
        <v>12.232920216064013</v>
      </c>
    </row>
    <row r="25" spans="1:8" x14ac:dyDescent="0.35">
      <c r="B25">
        <v>10</v>
      </c>
      <c r="C25">
        <v>1.2</v>
      </c>
      <c r="D25">
        <v>1.1830000000000001</v>
      </c>
      <c r="E25">
        <f t="shared" si="7"/>
        <v>0.16999999999999907</v>
      </c>
      <c r="F25" s="2">
        <f t="shared" si="8"/>
        <v>1.1852383813219374</v>
      </c>
      <c r="G25" s="2">
        <f t="shared" si="5"/>
        <v>1.2084876150897406</v>
      </c>
      <c r="H25" s="3">
        <f t="shared" si="6"/>
        <v>16.161721365680272</v>
      </c>
    </row>
    <row r="26" spans="1:8" x14ac:dyDescent="0.35">
      <c r="B26">
        <v>25</v>
      </c>
      <c r="C26">
        <v>1.528</v>
      </c>
      <c r="D26">
        <v>1.488</v>
      </c>
      <c r="E26">
        <f t="shared" si="7"/>
        <v>0.40000000000000047</v>
      </c>
      <c r="F26" s="2">
        <f t="shared" si="8"/>
        <v>1.493266779581029</v>
      </c>
      <c r="G26" s="2">
        <f t="shared" si="5"/>
        <v>1.3219976079177498</v>
      </c>
      <c r="H26" s="3">
        <f t="shared" si="6"/>
        <v>20.989283227513013</v>
      </c>
    </row>
    <row r="27" spans="1:8" x14ac:dyDescent="0.35">
      <c r="B27">
        <v>50</v>
      </c>
      <c r="C27">
        <v>1.72</v>
      </c>
      <c r="D27">
        <v>1.663</v>
      </c>
      <c r="E27">
        <f t="shared" si="7"/>
        <v>0.56999999999999951</v>
      </c>
      <c r="F27" s="2">
        <f t="shared" si="8"/>
        <v>1.6705051609029664</v>
      </c>
      <c r="G27" s="2">
        <f t="shared" si="5"/>
        <v>1.3873108306803439</v>
      </c>
      <c r="H27" s="3">
        <f t="shared" si="6"/>
        <v>24.395562184518745</v>
      </c>
    </row>
    <row r="28" spans="1:8" x14ac:dyDescent="0.35">
      <c r="B28">
        <v>100</v>
      </c>
      <c r="C28">
        <v>1.88</v>
      </c>
      <c r="D28">
        <v>1.806</v>
      </c>
      <c r="E28">
        <f t="shared" si="7"/>
        <v>0.73999999999999855</v>
      </c>
      <c r="F28" s="2">
        <f t="shared" si="8"/>
        <v>1.8157435422249035</v>
      </c>
      <c r="G28" s="2">
        <f t="shared" si="5"/>
        <v>1.4408318946971033</v>
      </c>
      <c r="H28" s="3">
        <f t="shared" si="6"/>
        <v>27.595095074554326</v>
      </c>
    </row>
    <row r="29" spans="1:8" x14ac:dyDescent="0.35">
      <c r="B29">
        <v>200</v>
      </c>
      <c r="C29">
        <v>2.016</v>
      </c>
      <c r="D29">
        <v>1.9259999999999999</v>
      </c>
      <c r="E29">
        <f t="shared" si="7"/>
        <v>0.90000000000000102</v>
      </c>
      <c r="F29" s="2">
        <f t="shared" si="8"/>
        <v>1.937850254057315</v>
      </c>
      <c r="G29" s="2">
        <f t="shared" si="5"/>
        <v>1.4858288237552173</v>
      </c>
      <c r="H29" s="3">
        <f t="shared" si="6"/>
        <v>30.607568051374251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2019-04-16T23:15:21Z</dcterms:modified>
</cp:coreProperties>
</file>