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5_Work\07_UNDP_RiskAss_Tajikistan\05_Data Process\04_Drought\01_Rainfall_NSIDC\Processed_SPI\Sangiston\"/>
    </mc:Choice>
  </mc:AlternateContent>
  <xr:revisionPtr revIDLastSave="0" documentId="13_ncr:1_{AF2FC3A9-5313-4F5B-99EA-5D5E80AD304B}" xr6:coauthVersionLast="43" xr6:coauthVersionMax="43" xr10:uidLastSave="{00000000-0000-0000-0000-000000000000}"/>
  <bookViews>
    <workbookView xWindow="-110" yWindow="-110" windowWidth="19420" windowHeight="10420" activeTab="2" xr2:uid="{00000000-000D-0000-FFFF-FFFF00000000}"/>
  </bookViews>
  <sheets>
    <sheet name="Sheet1" sheetId="1" r:id="rId1"/>
    <sheet name="duration" sheetId="2" r:id="rId2"/>
    <sheet name="magnitud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0" i="3" l="1"/>
  <c r="F40" i="3"/>
  <c r="G40" i="3" s="1"/>
  <c r="H40" i="3" s="1"/>
  <c r="E46" i="3"/>
  <c r="E45" i="3"/>
  <c r="E44" i="3"/>
  <c r="E43" i="3"/>
  <c r="E42" i="3"/>
  <c r="E41" i="3"/>
  <c r="D36" i="3"/>
  <c r="D35" i="3"/>
  <c r="D34" i="3"/>
  <c r="D33" i="3"/>
  <c r="D32" i="3"/>
  <c r="D31" i="3"/>
  <c r="D30" i="3"/>
  <c r="D29" i="3"/>
  <c r="D28" i="3"/>
  <c r="D27" i="3"/>
  <c r="G26" i="3"/>
  <c r="H26" i="3" s="1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G10" i="3"/>
  <c r="H10" i="3" s="1"/>
  <c r="D10" i="3"/>
  <c r="D9" i="3"/>
  <c r="D8" i="3"/>
  <c r="D7" i="3"/>
  <c r="D6" i="3"/>
  <c r="D5" i="3"/>
  <c r="D4" i="3"/>
  <c r="D3" i="3"/>
  <c r="K2" i="3"/>
  <c r="D2" i="3"/>
  <c r="K1" i="3"/>
  <c r="G33" i="3" s="1"/>
  <c r="H33" i="3" s="1"/>
  <c r="E40" i="2"/>
  <c r="F40" i="2" s="1"/>
  <c r="G40" i="2" s="1"/>
  <c r="H40" i="2" s="1"/>
  <c r="E41" i="2"/>
  <c r="F41" i="2"/>
  <c r="G41" i="2" s="1"/>
  <c r="H41" i="2" s="1"/>
  <c r="E46" i="2"/>
  <c r="E45" i="2"/>
  <c r="E44" i="2"/>
  <c r="E43" i="2"/>
  <c r="E42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K2" i="2"/>
  <c r="D2" i="2"/>
  <c r="K1" i="2"/>
  <c r="G17" i="2" s="1"/>
  <c r="H17" i="2" s="1"/>
  <c r="I26" i="1"/>
  <c r="I29" i="1"/>
  <c r="I32" i="1"/>
  <c r="I5" i="1"/>
  <c r="I22" i="1"/>
  <c r="I25" i="1"/>
  <c r="I10" i="1"/>
  <c r="I37" i="1"/>
  <c r="I15" i="1"/>
  <c r="I3" i="1"/>
  <c r="I23" i="1"/>
  <c r="I12" i="1"/>
  <c r="I8" i="1"/>
  <c r="I7" i="1"/>
  <c r="I35" i="1"/>
  <c r="I11" i="1"/>
  <c r="I27" i="1"/>
  <c r="I33" i="1"/>
  <c r="I13" i="1"/>
  <c r="I14" i="1"/>
  <c r="I36" i="1"/>
  <c r="I31" i="1"/>
  <c r="I34" i="1"/>
  <c r="I4" i="1"/>
  <c r="I17" i="1"/>
  <c r="I9" i="1"/>
  <c r="I16" i="1"/>
  <c r="I21" i="1"/>
  <c r="I28" i="1"/>
  <c r="I24" i="1"/>
  <c r="I18" i="1"/>
  <c r="I20" i="1"/>
  <c r="I19" i="1"/>
  <c r="I6" i="1"/>
  <c r="I30" i="1"/>
  <c r="H26" i="1"/>
  <c r="H29" i="1"/>
  <c r="H32" i="1"/>
  <c r="H5" i="1"/>
  <c r="H22" i="1"/>
  <c r="H25" i="1"/>
  <c r="H10" i="1"/>
  <c r="H37" i="1"/>
  <c r="H15" i="1"/>
  <c r="H3" i="1"/>
  <c r="H23" i="1"/>
  <c r="H12" i="1"/>
  <c r="H8" i="1"/>
  <c r="H7" i="1"/>
  <c r="H35" i="1"/>
  <c r="H11" i="1"/>
  <c r="H27" i="1"/>
  <c r="H33" i="1"/>
  <c r="H13" i="1"/>
  <c r="H14" i="1"/>
  <c r="H36" i="1"/>
  <c r="H31" i="1"/>
  <c r="H34" i="1"/>
  <c r="H4" i="1"/>
  <c r="H17" i="1"/>
  <c r="H9" i="1"/>
  <c r="H16" i="1"/>
  <c r="H21" i="1"/>
  <c r="H28" i="1"/>
  <c r="H24" i="1"/>
  <c r="H18" i="1"/>
  <c r="H20" i="1"/>
  <c r="H19" i="1"/>
  <c r="H6" i="1"/>
  <c r="H30" i="1"/>
  <c r="G14" i="3" l="1"/>
  <c r="H14" i="3" s="1"/>
  <c r="G30" i="3"/>
  <c r="H30" i="3" s="1"/>
  <c r="G18" i="3"/>
  <c r="H18" i="3" s="1"/>
  <c r="G34" i="3"/>
  <c r="H34" i="3" s="1"/>
  <c r="G22" i="3"/>
  <c r="H22" i="3" s="1"/>
  <c r="K8" i="3"/>
  <c r="F43" i="3" s="1"/>
  <c r="K6" i="3"/>
  <c r="K3" i="3"/>
  <c r="E9" i="3" s="1"/>
  <c r="K7" i="3"/>
  <c r="F7" i="3"/>
  <c r="F13" i="3"/>
  <c r="F41" i="3"/>
  <c r="F45" i="3"/>
  <c r="F17" i="3"/>
  <c r="F44" i="3"/>
  <c r="F5" i="3"/>
  <c r="G8" i="3"/>
  <c r="H8" i="3" s="1"/>
  <c r="G15" i="3"/>
  <c r="H15" i="3" s="1"/>
  <c r="E17" i="3"/>
  <c r="G19" i="3"/>
  <c r="H19" i="3" s="1"/>
  <c r="G23" i="3"/>
  <c r="H23" i="3" s="1"/>
  <c r="E25" i="3"/>
  <c r="G27" i="3"/>
  <c r="H27" i="3" s="1"/>
  <c r="G31" i="3"/>
  <c r="H31" i="3" s="1"/>
  <c r="E33" i="3"/>
  <c r="G35" i="3"/>
  <c r="H35" i="3" s="1"/>
  <c r="G12" i="3"/>
  <c r="H12" i="3" s="1"/>
  <c r="E14" i="3"/>
  <c r="G16" i="3"/>
  <c r="H16" i="3" s="1"/>
  <c r="G20" i="3"/>
  <c r="H20" i="3" s="1"/>
  <c r="E22" i="3"/>
  <c r="G24" i="3"/>
  <c r="H24" i="3" s="1"/>
  <c r="G28" i="3"/>
  <c r="H28" i="3" s="1"/>
  <c r="E30" i="3"/>
  <c r="G32" i="3"/>
  <c r="H32" i="3" s="1"/>
  <c r="G36" i="3"/>
  <c r="H36" i="3" s="1"/>
  <c r="G2" i="3"/>
  <c r="H2" i="3" s="1"/>
  <c r="G4" i="3"/>
  <c r="H4" i="3" s="1"/>
  <c r="G6" i="3"/>
  <c r="H6" i="3" s="1"/>
  <c r="G11" i="3"/>
  <c r="H11" i="3" s="1"/>
  <c r="G3" i="3"/>
  <c r="H3" i="3" s="1"/>
  <c r="G5" i="3"/>
  <c r="H5" i="3" s="1"/>
  <c r="G7" i="3"/>
  <c r="H7" i="3" s="1"/>
  <c r="G9" i="3"/>
  <c r="H9" i="3" s="1"/>
  <c r="G13" i="3"/>
  <c r="H13" i="3" s="1"/>
  <c r="G17" i="3"/>
  <c r="H17" i="3" s="1"/>
  <c r="G21" i="3"/>
  <c r="H21" i="3" s="1"/>
  <c r="G25" i="3"/>
  <c r="H25" i="3" s="1"/>
  <c r="G29" i="3"/>
  <c r="H29" i="3" s="1"/>
  <c r="G13" i="2"/>
  <c r="H13" i="2" s="1"/>
  <c r="G22" i="2"/>
  <c r="H22" i="2" s="1"/>
  <c r="G25" i="2"/>
  <c r="H25" i="2" s="1"/>
  <c r="G30" i="2"/>
  <c r="H30" i="2" s="1"/>
  <c r="G33" i="2"/>
  <c r="H33" i="2" s="1"/>
  <c r="G9" i="2"/>
  <c r="H9" i="2" s="1"/>
  <c r="G10" i="2"/>
  <c r="H10" i="2" s="1"/>
  <c r="G7" i="2"/>
  <c r="H7" i="2" s="1"/>
  <c r="G18" i="2"/>
  <c r="H18" i="2" s="1"/>
  <c r="G21" i="2"/>
  <c r="H21" i="2" s="1"/>
  <c r="G26" i="2"/>
  <c r="H26" i="2" s="1"/>
  <c r="G29" i="2"/>
  <c r="H29" i="2" s="1"/>
  <c r="G34" i="2"/>
  <c r="H34" i="2" s="1"/>
  <c r="G3" i="2"/>
  <c r="H3" i="2" s="1"/>
  <c r="G5" i="2"/>
  <c r="H5" i="2" s="1"/>
  <c r="G14" i="2"/>
  <c r="H14" i="2" s="1"/>
  <c r="K3" i="2"/>
  <c r="E5" i="2" s="1"/>
  <c r="K7" i="2"/>
  <c r="K8" i="2"/>
  <c r="F44" i="2" s="1"/>
  <c r="E14" i="2"/>
  <c r="E26" i="2"/>
  <c r="K6" i="2"/>
  <c r="F9" i="2"/>
  <c r="E13" i="2"/>
  <c r="F17" i="2"/>
  <c r="E21" i="2"/>
  <c r="F28" i="2"/>
  <c r="F7" i="2"/>
  <c r="E7" i="2"/>
  <c r="F20" i="2"/>
  <c r="F25" i="2"/>
  <c r="E34" i="2"/>
  <c r="F42" i="2"/>
  <c r="G2" i="2"/>
  <c r="H2" i="2" s="1"/>
  <c r="G8" i="2"/>
  <c r="H8" i="2" s="1"/>
  <c r="G11" i="2"/>
  <c r="H11" i="2" s="1"/>
  <c r="G15" i="2"/>
  <c r="H15" i="2" s="1"/>
  <c r="G19" i="2"/>
  <c r="H19" i="2" s="1"/>
  <c r="G23" i="2"/>
  <c r="H23" i="2" s="1"/>
  <c r="E25" i="2"/>
  <c r="G27" i="2"/>
  <c r="H27" i="2" s="1"/>
  <c r="G31" i="2"/>
  <c r="H31" i="2" s="1"/>
  <c r="E33" i="2"/>
  <c r="G35" i="2"/>
  <c r="H35" i="2" s="1"/>
  <c r="G4" i="2"/>
  <c r="H4" i="2" s="1"/>
  <c r="G6" i="2"/>
  <c r="H6" i="2" s="1"/>
  <c r="G12" i="2"/>
  <c r="H12" i="2" s="1"/>
  <c r="G16" i="2"/>
  <c r="H16" i="2" s="1"/>
  <c r="G20" i="2"/>
  <c r="H20" i="2" s="1"/>
  <c r="G24" i="2"/>
  <c r="H24" i="2" s="1"/>
  <c r="G28" i="2"/>
  <c r="H28" i="2" s="1"/>
  <c r="G32" i="2"/>
  <c r="H32" i="2" s="1"/>
  <c r="G36" i="2"/>
  <c r="H36" i="2" s="1"/>
  <c r="F46" i="3" l="1"/>
  <c r="F18" i="3"/>
  <c r="F25" i="3"/>
  <c r="E3" i="3"/>
  <c r="F42" i="3"/>
  <c r="F29" i="3"/>
  <c r="E5" i="3"/>
  <c r="F33" i="3"/>
  <c r="F10" i="3"/>
  <c r="F22" i="3"/>
  <c r="E11" i="3"/>
  <c r="E7" i="3"/>
  <c r="F21" i="3"/>
  <c r="E34" i="3"/>
  <c r="E26" i="3"/>
  <c r="E18" i="3"/>
  <c r="E10" i="3"/>
  <c r="E29" i="3"/>
  <c r="E21" i="3"/>
  <c r="F26" i="3"/>
  <c r="F30" i="3"/>
  <c r="E15" i="3"/>
  <c r="E35" i="3"/>
  <c r="E31" i="3"/>
  <c r="E27" i="3"/>
  <c r="E8" i="3"/>
  <c r="E6" i="3"/>
  <c r="E4" i="3"/>
  <c r="E2" i="3"/>
  <c r="E36" i="3"/>
  <c r="F35" i="3"/>
  <c r="E32" i="3"/>
  <c r="F31" i="3"/>
  <c r="E28" i="3"/>
  <c r="E24" i="3"/>
  <c r="E20" i="3"/>
  <c r="G46" i="3"/>
  <c r="H46" i="3" s="1"/>
  <c r="G45" i="3"/>
  <c r="H45" i="3" s="1"/>
  <c r="G44" i="3"/>
  <c r="H44" i="3" s="1"/>
  <c r="G43" i="3"/>
  <c r="H43" i="3" s="1"/>
  <c r="G42" i="3"/>
  <c r="H42" i="3" s="1"/>
  <c r="G41" i="3"/>
  <c r="H41" i="3" s="1"/>
  <c r="F36" i="3"/>
  <c r="F32" i="3"/>
  <c r="F28" i="3"/>
  <c r="F24" i="3"/>
  <c r="F20" i="3"/>
  <c r="F16" i="3"/>
  <c r="F12" i="3"/>
  <c r="F27" i="3"/>
  <c r="F23" i="3"/>
  <c r="F19" i="3"/>
  <c r="E16" i="3"/>
  <c r="F15" i="3"/>
  <c r="F11" i="3"/>
  <c r="F8" i="3"/>
  <c r="F6" i="3"/>
  <c r="F2" i="3"/>
  <c r="E12" i="3"/>
  <c r="F4" i="3"/>
  <c r="E19" i="3"/>
  <c r="F34" i="3"/>
  <c r="E23" i="3"/>
  <c r="E13" i="3"/>
  <c r="F9" i="3"/>
  <c r="F3" i="3"/>
  <c r="F14" i="3"/>
  <c r="F24" i="2"/>
  <c r="E10" i="2"/>
  <c r="E32" i="2"/>
  <c r="F16" i="2"/>
  <c r="F21" i="2"/>
  <c r="E36" i="2"/>
  <c r="E30" i="2"/>
  <c r="F13" i="2"/>
  <c r="E24" i="2"/>
  <c r="E29" i="2"/>
  <c r="F32" i="2"/>
  <c r="F12" i="2"/>
  <c r="E28" i="2"/>
  <c r="E17" i="2"/>
  <c r="E9" i="2"/>
  <c r="F33" i="2"/>
  <c r="E18" i="2"/>
  <c r="E3" i="2"/>
  <c r="F29" i="2"/>
  <c r="E22" i="2"/>
  <c r="F3" i="2"/>
  <c r="F45" i="2"/>
  <c r="G45" i="2" s="1"/>
  <c r="H45" i="2" s="1"/>
  <c r="F43" i="2"/>
  <c r="G43" i="2" s="1"/>
  <c r="H43" i="2" s="1"/>
  <c r="F46" i="2"/>
  <c r="G46" i="2" s="1"/>
  <c r="H46" i="2" s="1"/>
  <c r="F35" i="2"/>
  <c r="F27" i="2"/>
  <c r="G44" i="2"/>
  <c r="H44" i="2" s="1"/>
  <c r="G42" i="2"/>
  <c r="H42" i="2" s="1"/>
  <c r="F31" i="2"/>
  <c r="F23" i="2"/>
  <c r="E35" i="2"/>
  <c r="F30" i="2"/>
  <c r="E8" i="2"/>
  <c r="F2" i="2"/>
  <c r="E31" i="2"/>
  <c r="F26" i="2"/>
  <c r="F19" i="2"/>
  <c r="F18" i="2"/>
  <c r="F15" i="2"/>
  <c r="F14" i="2"/>
  <c r="F11" i="2"/>
  <c r="F10" i="2"/>
  <c r="F4" i="2"/>
  <c r="E2" i="2"/>
  <c r="E27" i="2"/>
  <c r="F22" i="2"/>
  <c r="E19" i="2"/>
  <c r="E15" i="2"/>
  <c r="E11" i="2"/>
  <c r="F6" i="2"/>
  <c r="E4" i="2"/>
  <c r="F34" i="2"/>
  <c r="E23" i="2"/>
  <c r="E20" i="2"/>
  <c r="E16" i="2"/>
  <c r="E12" i="2"/>
  <c r="F8" i="2"/>
  <c r="E6" i="2"/>
  <c r="F36" i="2"/>
  <c r="F5" i="2"/>
  <c r="K4" i="3" l="1"/>
  <c r="K5" i="3"/>
  <c r="K4" i="2"/>
  <c r="K5" i="2"/>
</calcChain>
</file>

<file path=xl/sharedStrings.xml><?xml version="1.0" encoding="utf-8"?>
<sst xmlns="http://schemas.openxmlformats.org/spreadsheetml/2006/main" count="375" uniqueCount="204">
  <si>
    <t>Sangiston</t>
  </si>
  <si>
    <t>start_date</t>
  </si>
  <si>
    <t>end_date</t>
  </si>
  <si>
    <t>duration</t>
  </si>
  <si>
    <t>peak</t>
  </si>
  <si>
    <t>sum</t>
  </si>
  <si>
    <t>average</t>
  </si>
  <si>
    <t>median</t>
  </si>
  <si>
    <t>02/01/1948</t>
  </si>
  <si>
    <t>08/01/1948</t>
  </si>
  <si>
    <t>6</t>
  </si>
  <si>
    <t>-2.23</t>
  </si>
  <si>
    <t>-7.29</t>
  </si>
  <si>
    <t>-1.22</t>
  </si>
  <si>
    <t>-1.03</t>
  </si>
  <si>
    <t>11/01/1948</t>
  </si>
  <si>
    <t>05/01/1949</t>
  </si>
  <si>
    <t>-1.34</t>
  </si>
  <si>
    <t>-4.69</t>
  </si>
  <si>
    <t>-0.78</t>
  </si>
  <si>
    <t>-0.63</t>
  </si>
  <si>
    <t>09/01/1949</t>
  </si>
  <si>
    <t>01/01/1950</t>
  </si>
  <si>
    <t>4</t>
  </si>
  <si>
    <t>-2.1</t>
  </si>
  <si>
    <t>-6.34</t>
  </si>
  <si>
    <t>-1.59</t>
  </si>
  <si>
    <t>-1.62</t>
  </si>
  <si>
    <t>07/01/1950</t>
  </si>
  <si>
    <t>01/01/1951</t>
  </si>
  <si>
    <t>-1.93</t>
  </si>
  <si>
    <t>-8.05</t>
  </si>
  <si>
    <t>-1.31</t>
  </si>
  <si>
    <t>09/01/1951</t>
  </si>
  <si>
    <t>10/01/1951</t>
  </si>
  <si>
    <t>1</t>
  </si>
  <si>
    <t>-1.14</t>
  </si>
  <si>
    <t>12/01/1952</t>
  </si>
  <si>
    <t>03/01/1953</t>
  </si>
  <si>
    <t>3</t>
  </si>
  <si>
    <t>-1.85</t>
  </si>
  <si>
    <t>-3.72</t>
  </si>
  <si>
    <t>-1.24</t>
  </si>
  <si>
    <t>-1.36</t>
  </si>
  <si>
    <t>11/01/1954</t>
  </si>
  <si>
    <t>02/01/1955</t>
  </si>
  <si>
    <t>-1.7</t>
  </si>
  <si>
    <t>-4.6</t>
  </si>
  <si>
    <t>-1.53</t>
  </si>
  <si>
    <t>-1.61</t>
  </si>
  <si>
    <t>10/01/1955</t>
  </si>
  <si>
    <t>12/01/1955</t>
  </si>
  <si>
    <t>2</t>
  </si>
  <si>
    <t>-1.88</t>
  </si>
  <si>
    <t>-0.94</t>
  </si>
  <si>
    <t>09/01/1956</t>
  </si>
  <si>
    <t>08/01/1957</t>
  </si>
  <si>
    <t>11</t>
  </si>
  <si>
    <t>-1.98</t>
  </si>
  <si>
    <t>-14.05</t>
  </si>
  <si>
    <t>-1.28</t>
  </si>
  <si>
    <t>-1.4</t>
  </si>
  <si>
    <t>10/01/1957</t>
  </si>
  <si>
    <t>01/01/1958</t>
  </si>
  <si>
    <t>-1.08</t>
  </si>
  <si>
    <t>-2.47</t>
  </si>
  <si>
    <t>-0.82</t>
  </si>
  <si>
    <t>07/01/1958</t>
  </si>
  <si>
    <t>08/01/1958</t>
  </si>
  <si>
    <t>10/01/1959</t>
  </si>
  <si>
    <t>03/01/1960</t>
  </si>
  <si>
    <t>5</t>
  </si>
  <si>
    <t>-1.32</t>
  </si>
  <si>
    <t>-3.73</t>
  </si>
  <si>
    <t>-0.75</t>
  </si>
  <si>
    <t>08/01/1960</t>
  </si>
  <si>
    <t>10/01/1960</t>
  </si>
  <si>
    <t>-1.47</t>
  </si>
  <si>
    <t>-1.99</t>
  </si>
  <si>
    <t>-0.99</t>
  </si>
  <si>
    <t>02/01/1961</t>
  </si>
  <si>
    <t>03/01/1961</t>
  </si>
  <si>
    <t>-1.66</t>
  </si>
  <si>
    <t>07/01/1961</t>
  </si>
  <si>
    <t>08/01/1961</t>
  </si>
  <si>
    <t>01/01/1962</t>
  </si>
  <si>
    <t>10/01/1962</t>
  </si>
  <si>
    <t>9</t>
  </si>
  <si>
    <t>-1.84</t>
  </si>
  <si>
    <t>-10.23</t>
  </si>
  <si>
    <t>10/01/1964</t>
  </si>
  <si>
    <t>11/01/1964</t>
  </si>
  <si>
    <t>04/01/1965</t>
  </si>
  <si>
    <t>08/01/1965</t>
  </si>
  <si>
    <t>-1.5</t>
  </si>
  <si>
    <t>-4.72</t>
  </si>
  <si>
    <t>-1.18</t>
  </si>
  <si>
    <t>-1.17</t>
  </si>
  <si>
    <t>01/01/1967</t>
  </si>
  <si>
    <t>09/01/1967</t>
  </si>
  <si>
    <t>8</t>
  </si>
  <si>
    <t>-2.17</t>
  </si>
  <si>
    <t>-8.85</t>
  </si>
  <si>
    <t>-1.11</t>
  </si>
  <si>
    <t>09/01/1968</t>
  </si>
  <si>
    <t>12/01/1968</t>
  </si>
  <si>
    <t>-2.04</t>
  </si>
  <si>
    <t>-0.68</t>
  </si>
  <si>
    <t>-0.41</t>
  </si>
  <si>
    <t>10/01/1970</t>
  </si>
  <si>
    <t>12/01/1970</t>
  </si>
  <si>
    <t>-1.2</t>
  </si>
  <si>
    <t>-2.32</t>
  </si>
  <si>
    <t>-1.16</t>
  </si>
  <si>
    <t>03/01/1971</t>
  </si>
  <si>
    <t>01/01/1972</t>
  </si>
  <si>
    <t>10</t>
  </si>
  <si>
    <t>-3.06</t>
  </si>
  <si>
    <t>-11.11</t>
  </si>
  <si>
    <t>08/01/1973</t>
  </si>
  <si>
    <t>04/01/1974</t>
  </si>
  <si>
    <t>-7.6</t>
  </si>
  <si>
    <t>-0.95</t>
  </si>
  <si>
    <t>-0.93</t>
  </si>
  <si>
    <t>01/01/1975</t>
  </si>
  <si>
    <t>07/01/1975</t>
  </si>
  <si>
    <t>-2.63</t>
  </si>
  <si>
    <t>-8.98</t>
  </si>
  <si>
    <t>08/01/1975</t>
  </si>
  <si>
    <t>09/01/1975</t>
  </si>
  <si>
    <t>-1.12</t>
  </si>
  <si>
    <t>08/01/1976</t>
  </si>
  <si>
    <t>10/01/1976</t>
  </si>
  <si>
    <t>-1.41</t>
  </si>
  <si>
    <t>-2.81</t>
  </si>
  <si>
    <t>03/01/1978</t>
  </si>
  <si>
    <t>05/01/1978</t>
  </si>
  <si>
    <t>-1.64</t>
  </si>
  <si>
    <t>-1.69</t>
  </si>
  <si>
    <t>-0.84</t>
  </si>
  <si>
    <t>09/01/1978</t>
  </si>
  <si>
    <t>11/01/1978</t>
  </si>
  <si>
    <t>-2.68</t>
  </si>
  <si>
    <t>05/01/1980</t>
  </si>
  <si>
    <t>08/01/1980</t>
  </si>
  <si>
    <t>-1.79</t>
  </si>
  <si>
    <t>-3.31</t>
  </si>
  <si>
    <t>-1.1</t>
  </si>
  <si>
    <t>-0.86</t>
  </si>
  <si>
    <t>04/01/1982</t>
  </si>
  <si>
    <t>08/01/1982</t>
  </si>
  <si>
    <t>-2.06</t>
  </si>
  <si>
    <t>-5.52</t>
  </si>
  <si>
    <t>-1.38</t>
  </si>
  <si>
    <t>08/01/1984</t>
  </si>
  <si>
    <t>10/01/1984</t>
  </si>
  <si>
    <t>-3.95</t>
  </si>
  <si>
    <t>08/01/1985</t>
  </si>
  <si>
    <t>12/01/1985</t>
  </si>
  <si>
    <t>-1.07</t>
  </si>
  <si>
    <t>-2.87</t>
  </si>
  <si>
    <t>-0.72</t>
  </si>
  <si>
    <t>-0.79</t>
  </si>
  <si>
    <t>03/01/1986</t>
  </si>
  <si>
    <t>07/01/1986</t>
  </si>
  <si>
    <t>-1.56</t>
  </si>
  <si>
    <t>-3.15</t>
  </si>
  <si>
    <t>-0.77</t>
  </si>
  <si>
    <t>06/01/1988</t>
  </si>
  <si>
    <t>12/01/1988</t>
  </si>
  <si>
    <t>-2.97</t>
  </si>
  <si>
    <t>-0.5</t>
  </si>
  <si>
    <t>-0.28</t>
  </si>
  <si>
    <t>09/01/1990</t>
  </si>
  <si>
    <t>11/01/1990</t>
  </si>
  <si>
    <t>-0.73</t>
  </si>
  <si>
    <t>magnitude</t>
  </si>
  <si>
    <t>RANK</t>
  </si>
  <si>
    <t>DATE</t>
  </si>
  <si>
    <t>VALUE</t>
  </si>
  <si>
    <t>log(x)</t>
  </si>
  <si>
    <t>(log(x) – avg(log(x))^2</t>
  </si>
  <si>
    <t>(log(x) – avg(log(x))^3</t>
  </si>
  <si>
    <t>Return period Tr = (n+1)/m</t>
  </si>
  <si>
    <t>Exceedence probability 1/Tr</t>
  </si>
  <si>
    <t>No. in record</t>
  </si>
  <si>
    <t>Avg. value (x)</t>
  </si>
  <si>
    <t>Avg. log(x)</t>
  </si>
  <si>
    <t xml:space="preserve"> Sum {(logQ – avg(logQ))^2}</t>
  </si>
  <si>
    <t xml:space="preserve"> Sum {(logQ – avg(logQ))^3}</t>
  </si>
  <si>
    <t>Variance</t>
  </si>
  <si>
    <t>Stdev</t>
  </si>
  <si>
    <t>Skewness (Cs)</t>
  </si>
  <si>
    <t>Cs (lower)</t>
  </si>
  <si>
    <t>Cs (upper)</t>
  </si>
  <si>
    <t>Tr</t>
  </si>
  <si>
    <t>K (-0.1)</t>
  </si>
  <si>
    <t>Slope</t>
  </si>
  <si>
    <t>K calculated</t>
  </si>
  <si>
    <t>Log Q</t>
  </si>
  <si>
    <t>Q</t>
  </si>
  <si>
    <t>K (0)</t>
  </si>
  <si>
    <t>K (0.2)</t>
  </si>
  <si>
    <t>K (0.3)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</si>
</sst>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Border="1"/>
    <xf numFmtId="164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7"/>
  <sheetViews>
    <sheetView workbookViewId="0">
      <selection activeCell="I37" sqref="I3:I37"/>
    </sheetView>
  </sheetViews>
  <sheetFormatPr defaultRowHeight="14.5" x14ac:dyDescent="0.35"/>
  <sheetData>
    <row r="1" spans="1:9" x14ac:dyDescent="0.35">
      <c r="A1" t="s">
        <v>0</v>
      </c>
    </row>
    <row r="2" spans="1:9" x14ac:dyDescent="0.3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3</v>
      </c>
      <c r="I2" t="s">
        <v>176</v>
      </c>
    </row>
    <row r="3" spans="1:9" x14ac:dyDescent="0.35">
      <c r="A3" t="s">
        <v>67</v>
      </c>
      <c r="B3" t="s">
        <v>68</v>
      </c>
      <c r="C3" t="s">
        <v>35</v>
      </c>
      <c r="D3" t="s">
        <v>14</v>
      </c>
      <c r="E3" t="s">
        <v>14</v>
      </c>
      <c r="F3" t="s">
        <v>14</v>
      </c>
      <c r="G3" t="s">
        <v>14</v>
      </c>
      <c r="H3">
        <f>C3*1</f>
        <v>1</v>
      </c>
      <c r="I3">
        <f>E3*-1</f>
        <v>1.03</v>
      </c>
    </row>
    <row r="4" spans="1:9" x14ac:dyDescent="0.35">
      <c r="A4" t="s">
        <v>128</v>
      </c>
      <c r="B4" t="s">
        <v>129</v>
      </c>
      <c r="C4" t="s">
        <v>35</v>
      </c>
      <c r="D4" t="s">
        <v>130</v>
      </c>
      <c r="E4" t="s">
        <v>130</v>
      </c>
      <c r="F4" t="s">
        <v>130</v>
      </c>
      <c r="G4" t="s">
        <v>130</v>
      </c>
      <c r="H4">
        <f>C4*1</f>
        <v>1</v>
      </c>
      <c r="I4">
        <f>E4*-1</f>
        <v>1.1200000000000001</v>
      </c>
    </row>
    <row r="5" spans="1:9" x14ac:dyDescent="0.35">
      <c r="A5" t="s">
        <v>33</v>
      </c>
      <c r="B5" t="s">
        <v>34</v>
      </c>
      <c r="C5" t="s">
        <v>35</v>
      </c>
      <c r="D5" t="s">
        <v>36</v>
      </c>
      <c r="E5" t="s">
        <v>36</v>
      </c>
      <c r="F5" t="s">
        <v>36</v>
      </c>
      <c r="G5" t="s">
        <v>36</v>
      </c>
      <c r="H5">
        <f>C5*1</f>
        <v>1</v>
      </c>
      <c r="I5">
        <f>E5*-1</f>
        <v>1.1399999999999999</v>
      </c>
    </row>
    <row r="6" spans="1:9" x14ac:dyDescent="0.35">
      <c r="A6" t="s">
        <v>173</v>
      </c>
      <c r="B6" t="s">
        <v>174</v>
      </c>
      <c r="C6" t="s">
        <v>52</v>
      </c>
      <c r="D6" t="s">
        <v>130</v>
      </c>
      <c r="E6" t="s">
        <v>77</v>
      </c>
      <c r="F6" t="s">
        <v>175</v>
      </c>
      <c r="G6" t="s">
        <v>175</v>
      </c>
      <c r="H6">
        <f>C6*1</f>
        <v>2</v>
      </c>
      <c r="I6">
        <f>E6*-1</f>
        <v>1.47</v>
      </c>
    </row>
    <row r="7" spans="1:9" x14ac:dyDescent="0.35">
      <c r="A7" t="s">
        <v>83</v>
      </c>
      <c r="B7" t="s">
        <v>84</v>
      </c>
      <c r="C7" t="s">
        <v>35</v>
      </c>
      <c r="D7" t="s">
        <v>49</v>
      </c>
      <c r="E7" t="s">
        <v>49</v>
      </c>
      <c r="F7" t="s">
        <v>49</v>
      </c>
      <c r="G7" t="s">
        <v>49</v>
      </c>
      <c r="H7">
        <f>C7*1</f>
        <v>1</v>
      </c>
      <c r="I7">
        <f>E7*-1</f>
        <v>1.61</v>
      </c>
    </row>
    <row r="8" spans="1:9" x14ac:dyDescent="0.35">
      <c r="A8" t="s">
        <v>80</v>
      </c>
      <c r="B8" t="s">
        <v>81</v>
      </c>
      <c r="C8" t="s">
        <v>35</v>
      </c>
      <c r="D8" t="s">
        <v>82</v>
      </c>
      <c r="E8" t="s">
        <v>82</v>
      </c>
      <c r="F8" t="s">
        <v>82</v>
      </c>
      <c r="G8" t="s">
        <v>82</v>
      </c>
      <c r="H8">
        <f>C8*1</f>
        <v>1</v>
      </c>
      <c r="I8">
        <f>E8*-1</f>
        <v>1.66</v>
      </c>
    </row>
    <row r="9" spans="1:9" x14ac:dyDescent="0.35">
      <c r="A9" t="s">
        <v>135</v>
      </c>
      <c r="B9" t="s">
        <v>136</v>
      </c>
      <c r="C9" t="s">
        <v>52</v>
      </c>
      <c r="D9" t="s">
        <v>137</v>
      </c>
      <c r="E9" t="s">
        <v>138</v>
      </c>
      <c r="F9" t="s">
        <v>139</v>
      </c>
      <c r="G9" t="s">
        <v>139</v>
      </c>
      <c r="H9">
        <f>C9*1</f>
        <v>2</v>
      </c>
      <c r="I9">
        <f>E9*-1</f>
        <v>1.69</v>
      </c>
    </row>
    <row r="10" spans="1:9" x14ac:dyDescent="0.35">
      <c r="A10" t="s">
        <v>50</v>
      </c>
      <c r="B10" t="s">
        <v>51</v>
      </c>
      <c r="C10" t="s">
        <v>52</v>
      </c>
      <c r="D10" t="s">
        <v>26</v>
      </c>
      <c r="E10" t="s">
        <v>53</v>
      </c>
      <c r="F10" t="s">
        <v>54</v>
      </c>
      <c r="G10" t="s">
        <v>54</v>
      </c>
      <c r="H10">
        <f>C10*1</f>
        <v>2</v>
      </c>
      <c r="I10">
        <f>E10*-1</f>
        <v>1.88</v>
      </c>
    </row>
    <row r="11" spans="1:9" x14ac:dyDescent="0.35">
      <c r="A11" t="s">
        <v>90</v>
      </c>
      <c r="B11" t="s">
        <v>91</v>
      </c>
      <c r="C11" t="s">
        <v>35</v>
      </c>
      <c r="D11" t="s">
        <v>78</v>
      </c>
      <c r="E11" t="s">
        <v>78</v>
      </c>
      <c r="F11" t="s">
        <v>78</v>
      </c>
      <c r="G11" t="s">
        <v>78</v>
      </c>
      <c r="H11">
        <f>C11*1</f>
        <v>1</v>
      </c>
      <c r="I11">
        <f>E11*-1</f>
        <v>1.99</v>
      </c>
    </row>
    <row r="12" spans="1:9" x14ac:dyDescent="0.35">
      <c r="A12" t="s">
        <v>75</v>
      </c>
      <c r="B12" t="s">
        <v>76</v>
      </c>
      <c r="C12" t="s">
        <v>52</v>
      </c>
      <c r="D12" t="s">
        <v>77</v>
      </c>
      <c r="E12" t="s">
        <v>78</v>
      </c>
      <c r="F12" t="s">
        <v>79</v>
      </c>
      <c r="G12" t="s">
        <v>79</v>
      </c>
      <c r="H12">
        <f>C12*1</f>
        <v>2</v>
      </c>
      <c r="I12">
        <f>E12*-1</f>
        <v>1.99</v>
      </c>
    </row>
    <row r="13" spans="1:9" x14ac:dyDescent="0.35">
      <c r="A13" t="s">
        <v>104</v>
      </c>
      <c r="B13" t="s">
        <v>105</v>
      </c>
      <c r="C13" t="s">
        <v>39</v>
      </c>
      <c r="D13" t="s">
        <v>26</v>
      </c>
      <c r="E13" t="s">
        <v>106</v>
      </c>
      <c r="F13" t="s">
        <v>107</v>
      </c>
      <c r="G13" t="s">
        <v>108</v>
      </c>
      <c r="H13">
        <f>C13*1</f>
        <v>3</v>
      </c>
      <c r="I13">
        <f>E13*-1</f>
        <v>2.04</v>
      </c>
    </row>
    <row r="14" spans="1:9" x14ac:dyDescent="0.35">
      <c r="A14" t="s">
        <v>109</v>
      </c>
      <c r="B14" t="s">
        <v>110</v>
      </c>
      <c r="C14" t="s">
        <v>52</v>
      </c>
      <c r="D14" t="s">
        <v>111</v>
      </c>
      <c r="E14" t="s">
        <v>112</v>
      </c>
      <c r="F14" t="s">
        <v>113</v>
      </c>
      <c r="G14" t="s">
        <v>113</v>
      </c>
      <c r="H14">
        <f>C14*1</f>
        <v>2</v>
      </c>
      <c r="I14">
        <f>E14*-1</f>
        <v>2.3199999999999998</v>
      </c>
    </row>
    <row r="15" spans="1:9" x14ac:dyDescent="0.35">
      <c r="A15" t="s">
        <v>62</v>
      </c>
      <c r="B15" t="s">
        <v>63</v>
      </c>
      <c r="C15" t="s">
        <v>39</v>
      </c>
      <c r="D15" t="s">
        <v>64</v>
      </c>
      <c r="E15" t="s">
        <v>65</v>
      </c>
      <c r="F15" t="s">
        <v>66</v>
      </c>
      <c r="G15" t="s">
        <v>19</v>
      </c>
      <c r="H15">
        <f>C15*1</f>
        <v>3</v>
      </c>
      <c r="I15">
        <f>E15*-1</f>
        <v>2.4700000000000002</v>
      </c>
    </row>
    <row r="16" spans="1:9" x14ac:dyDescent="0.35">
      <c r="A16" t="s">
        <v>140</v>
      </c>
      <c r="B16" t="s">
        <v>141</v>
      </c>
      <c r="C16" t="s">
        <v>52</v>
      </c>
      <c r="D16" t="s">
        <v>82</v>
      </c>
      <c r="E16" t="s">
        <v>142</v>
      </c>
      <c r="F16" t="s">
        <v>17</v>
      </c>
      <c r="G16" t="s">
        <v>17</v>
      </c>
      <c r="H16">
        <f>C16*1</f>
        <v>2</v>
      </c>
      <c r="I16">
        <f>E16*-1</f>
        <v>2.68</v>
      </c>
    </row>
    <row r="17" spans="1:9" x14ac:dyDescent="0.35">
      <c r="A17" t="s">
        <v>131</v>
      </c>
      <c r="B17" t="s">
        <v>132</v>
      </c>
      <c r="C17" t="s">
        <v>52</v>
      </c>
      <c r="D17" t="s">
        <v>133</v>
      </c>
      <c r="E17" t="s">
        <v>134</v>
      </c>
      <c r="F17" t="s">
        <v>133</v>
      </c>
      <c r="G17" t="s">
        <v>133</v>
      </c>
      <c r="H17">
        <f>C17*1</f>
        <v>2</v>
      </c>
      <c r="I17">
        <f>E17*-1</f>
        <v>2.81</v>
      </c>
    </row>
    <row r="18" spans="1:9" x14ac:dyDescent="0.35">
      <c r="A18" t="s">
        <v>157</v>
      </c>
      <c r="B18" t="s">
        <v>158</v>
      </c>
      <c r="C18" t="s">
        <v>23</v>
      </c>
      <c r="D18" t="s">
        <v>159</v>
      </c>
      <c r="E18" t="s">
        <v>160</v>
      </c>
      <c r="F18" t="s">
        <v>161</v>
      </c>
      <c r="G18" t="s">
        <v>162</v>
      </c>
      <c r="H18">
        <f>C18*1</f>
        <v>4</v>
      </c>
      <c r="I18">
        <f>E18*-1</f>
        <v>2.87</v>
      </c>
    </row>
    <row r="19" spans="1:9" x14ac:dyDescent="0.35">
      <c r="A19" t="s">
        <v>168</v>
      </c>
      <c r="B19" t="s">
        <v>169</v>
      </c>
      <c r="C19" t="s">
        <v>10</v>
      </c>
      <c r="D19" t="s">
        <v>97</v>
      </c>
      <c r="E19" t="s">
        <v>170</v>
      </c>
      <c r="F19" t="s">
        <v>171</v>
      </c>
      <c r="G19" t="s">
        <v>172</v>
      </c>
      <c r="H19">
        <f>C19*1</f>
        <v>6</v>
      </c>
      <c r="I19">
        <f>E19*-1</f>
        <v>2.97</v>
      </c>
    </row>
    <row r="20" spans="1:9" x14ac:dyDescent="0.35">
      <c r="A20" t="s">
        <v>163</v>
      </c>
      <c r="B20" t="s">
        <v>164</v>
      </c>
      <c r="C20" t="s">
        <v>23</v>
      </c>
      <c r="D20" t="s">
        <v>165</v>
      </c>
      <c r="E20" t="s">
        <v>166</v>
      </c>
      <c r="F20" t="s">
        <v>162</v>
      </c>
      <c r="G20" t="s">
        <v>167</v>
      </c>
      <c r="H20">
        <f>C20*1</f>
        <v>4</v>
      </c>
      <c r="I20">
        <f>E20*-1</f>
        <v>3.15</v>
      </c>
    </row>
    <row r="21" spans="1:9" x14ac:dyDescent="0.35">
      <c r="A21" t="s">
        <v>143</v>
      </c>
      <c r="B21" t="s">
        <v>144</v>
      </c>
      <c r="C21" t="s">
        <v>39</v>
      </c>
      <c r="D21" t="s">
        <v>145</v>
      </c>
      <c r="E21" t="s">
        <v>146</v>
      </c>
      <c r="F21" t="s">
        <v>147</v>
      </c>
      <c r="G21" t="s">
        <v>148</v>
      </c>
      <c r="H21">
        <f>C21*1</f>
        <v>3</v>
      </c>
      <c r="I21">
        <f>E21*-1</f>
        <v>3.31</v>
      </c>
    </row>
    <row r="22" spans="1:9" x14ac:dyDescent="0.35">
      <c r="A22" t="s">
        <v>37</v>
      </c>
      <c r="B22" t="s">
        <v>38</v>
      </c>
      <c r="C22" t="s">
        <v>39</v>
      </c>
      <c r="D22" t="s">
        <v>40</v>
      </c>
      <c r="E22" t="s">
        <v>41</v>
      </c>
      <c r="F22" t="s">
        <v>42</v>
      </c>
      <c r="G22" t="s">
        <v>43</v>
      </c>
      <c r="H22">
        <f>C22*1</f>
        <v>3</v>
      </c>
      <c r="I22">
        <f>E22*-1</f>
        <v>3.72</v>
      </c>
    </row>
    <row r="23" spans="1:9" x14ac:dyDescent="0.35">
      <c r="A23" t="s">
        <v>69</v>
      </c>
      <c r="B23" t="s">
        <v>70</v>
      </c>
      <c r="C23" t="s">
        <v>71</v>
      </c>
      <c r="D23" t="s">
        <v>72</v>
      </c>
      <c r="E23" t="s">
        <v>73</v>
      </c>
      <c r="F23" t="s">
        <v>74</v>
      </c>
      <c r="G23" t="s">
        <v>19</v>
      </c>
      <c r="H23">
        <f>C23*1</f>
        <v>5</v>
      </c>
      <c r="I23">
        <f>E23*-1</f>
        <v>3.73</v>
      </c>
    </row>
    <row r="24" spans="1:9" x14ac:dyDescent="0.35">
      <c r="A24" t="s">
        <v>154</v>
      </c>
      <c r="B24" t="s">
        <v>155</v>
      </c>
      <c r="C24" t="s">
        <v>52</v>
      </c>
      <c r="D24" t="s">
        <v>58</v>
      </c>
      <c r="E24" t="s">
        <v>156</v>
      </c>
      <c r="F24" t="s">
        <v>58</v>
      </c>
      <c r="G24" t="s">
        <v>58</v>
      </c>
      <c r="H24">
        <f>C24*1</f>
        <v>2</v>
      </c>
      <c r="I24">
        <f>E24*-1</f>
        <v>3.95</v>
      </c>
    </row>
    <row r="25" spans="1:9" x14ac:dyDescent="0.35">
      <c r="A25" t="s">
        <v>44</v>
      </c>
      <c r="B25" t="s">
        <v>45</v>
      </c>
      <c r="C25" t="s">
        <v>39</v>
      </c>
      <c r="D25" t="s">
        <v>46</v>
      </c>
      <c r="E25" t="s">
        <v>47</v>
      </c>
      <c r="F25" t="s">
        <v>48</v>
      </c>
      <c r="G25" t="s">
        <v>49</v>
      </c>
      <c r="H25">
        <f>C25*1</f>
        <v>3</v>
      </c>
      <c r="I25">
        <f>E25*-1</f>
        <v>4.5999999999999996</v>
      </c>
    </row>
    <row r="26" spans="1:9" x14ac:dyDescent="0.35">
      <c r="A26" t="s">
        <v>15</v>
      </c>
      <c r="B26" t="s">
        <v>16</v>
      </c>
      <c r="C26" t="s">
        <v>10</v>
      </c>
      <c r="D26" t="s">
        <v>17</v>
      </c>
      <c r="E26" t="s">
        <v>18</v>
      </c>
      <c r="F26" t="s">
        <v>19</v>
      </c>
      <c r="G26" t="s">
        <v>20</v>
      </c>
      <c r="H26">
        <f>C26*1</f>
        <v>6</v>
      </c>
      <c r="I26">
        <f>E26*-1</f>
        <v>4.6900000000000004</v>
      </c>
    </row>
    <row r="27" spans="1:9" x14ac:dyDescent="0.35">
      <c r="A27" t="s">
        <v>92</v>
      </c>
      <c r="B27" t="s">
        <v>93</v>
      </c>
      <c r="C27" t="s">
        <v>23</v>
      </c>
      <c r="D27" t="s">
        <v>94</v>
      </c>
      <c r="E27" t="s">
        <v>95</v>
      </c>
      <c r="F27" t="s">
        <v>96</v>
      </c>
      <c r="G27" t="s">
        <v>97</v>
      </c>
      <c r="H27">
        <f>C27*1</f>
        <v>4</v>
      </c>
      <c r="I27">
        <f>E27*-1</f>
        <v>4.72</v>
      </c>
    </row>
    <row r="28" spans="1:9" x14ac:dyDescent="0.35">
      <c r="A28" t="s">
        <v>149</v>
      </c>
      <c r="B28" t="s">
        <v>150</v>
      </c>
      <c r="C28" t="s">
        <v>23</v>
      </c>
      <c r="D28" t="s">
        <v>151</v>
      </c>
      <c r="E28" t="s">
        <v>152</v>
      </c>
      <c r="F28" t="s">
        <v>153</v>
      </c>
      <c r="G28" t="s">
        <v>82</v>
      </c>
      <c r="H28">
        <f>C28*1</f>
        <v>4</v>
      </c>
      <c r="I28">
        <f>E28*-1</f>
        <v>5.52</v>
      </c>
    </row>
    <row r="29" spans="1:9" x14ac:dyDescent="0.35">
      <c r="A29" t="s">
        <v>21</v>
      </c>
      <c r="B29" t="s">
        <v>22</v>
      </c>
      <c r="C29" t="s">
        <v>23</v>
      </c>
      <c r="D29" t="s">
        <v>24</v>
      </c>
      <c r="E29" t="s">
        <v>25</v>
      </c>
      <c r="F29" t="s">
        <v>26</v>
      </c>
      <c r="G29" t="s">
        <v>27</v>
      </c>
      <c r="H29">
        <f>C29*1</f>
        <v>4</v>
      </c>
      <c r="I29">
        <f>E29*-1</f>
        <v>6.34</v>
      </c>
    </row>
    <row r="30" spans="1:9" x14ac:dyDescent="0.35">
      <c r="A30" t="s">
        <v>8</v>
      </c>
      <c r="B30" t="s">
        <v>9</v>
      </c>
      <c r="C30" t="s">
        <v>10</v>
      </c>
      <c r="D30" t="s">
        <v>11</v>
      </c>
      <c r="E30" t="s">
        <v>12</v>
      </c>
      <c r="F30" t="s">
        <v>13</v>
      </c>
      <c r="G30" t="s">
        <v>14</v>
      </c>
      <c r="H30">
        <f>C30*1</f>
        <v>6</v>
      </c>
      <c r="I30">
        <f>E30*-1</f>
        <v>7.29</v>
      </c>
    </row>
    <row r="31" spans="1:9" x14ac:dyDescent="0.35">
      <c r="A31" t="s">
        <v>119</v>
      </c>
      <c r="B31" t="s">
        <v>120</v>
      </c>
      <c r="C31" t="s">
        <v>100</v>
      </c>
      <c r="D31" t="s">
        <v>77</v>
      </c>
      <c r="E31" t="s">
        <v>121</v>
      </c>
      <c r="F31" t="s">
        <v>122</v>
      </c>
      <c r="G31" t="s">
        <v>123</v>
      </c>
      <c r="H31">
        <f>C31*1</f>
        <v>8</v>
      </c>
      <c r="I31">
        <f>E31*-1</f>
        <v>7.6</v>
      </c>
    </row>
    <row r="32" spans="1:9" x14ac:dyDescent="0.35">
      <c r="A32" t="s">
        <v>28</v>
      </c>
      <c r="B32" t="s">
        <v>29</v>
      </c>
      <c r="C32" t="s">
        <v>10</v>
      </c>
      <c r="D32" t="s">
        <v>30</v>
      </c>
      <c r="E32" t="s">
        <v>31</v>
      </c>
      <c r="F32" t="s">
        <v>17</v>
      </c>
      <c r="G32" t="s">
        <v>32</v>
      </c>
      <c r="H32">
        <f>C32*1</f>
        <v>6</v>
      </c>
      <c r="I32">
        <f>E32*-1</f>
        <v>8.0500000000000007</v>
      </c>
    </row>
    <row r="33" spans="1:9" x14ac:dyDescent="0.35">
      <c r="A33" t="s">
        <v>98</v>
      </c>
      <c r="B33" t="s">
        <v>99</v>
      </c>
      <c r="C33" t="s">
        <v>100</v>
      </c>
      <c r="D33" t="s">
        <v>101</v>
      </c>
      <c r="E33" t="s">
        <v>102</v>
      </c>
      <c r="F33" t="s">
        <v>103</v>
      </c>
      <c r="G33" t="s">
        <v>14</v>
      </c>
      <c r="H33">
        <f>C33*1</f>
        <v>8</v>
      </c>
      <c r="I33">
        <f>E33*-1</f>
        <v>8.85</v>
      </c>
    </row>
    <row r="34" spans="1:9" x14ac:dyDescent="0.35">
      <c r="A34" t="s">
        <v>124</v>
      </c>
      <c r="B34" t="s">
        <v>125</v>
      </c>
      <c r="C34" t="s">
        <v>10</v>
      </c>
      <c r="D34" t="s">
        <v>126</v>
      </c>
      <c r="E34" t="s">
        <v>127</v>
      </c>
      <c r="F34" t="s">
        <v>94</v>
      </c>
      <c r="G34" t="s">
        <v>60</v>
      </c>
      <c r="H34">
        <f>C34*1</f>
        <v>6</v>
      </c>
      <c r="I34">
        <f>E34*-1</f>
        <v>8.98</v>
      </c>
    </row>
    <row r="35" spans="1:9" x14ac:dyDescent="0.35">
      <c r="A35" t="s">
        <v>85</v>
      </c>
      <c r="B35" t="s">
        <v>86</v>
      </c>
      <c r="C35" t="s">
        <v>87</v>
      </c>
      <c r="D35" t="s">
        <v>88</v>
      </c>
      <c r="E35" t="s">
        <v>89</v>
      </c>
      <c r="F35" t="s">
        <v>36</v>
      </c>
      <c r="G35" t="s">
        <v>79</v>
      </c>
      <c r="H35">
        <f>C35*1</f>
        <v>9</v>
      </c>
      <c r="I35">
        <f>E35*-1</f>
        <v>10.23</v>
      </c>
    </row>
    <row r="36" spans="1:9" x14ac:dyDescent="0.35">
      <c r="A36" t="s">
        <v>114</v>
      </c>
      <c r="B36" t="s">
        <v>115</v>
      </c>
      <c r="C36" t="s">
        <v>116</v>
      </c>
      <c r="D36" t="s">
        <v>117</v>
      </c>
      <c r="E36" t="s">
        <v>118</v>
      </c>
      <c r="F36" t="s">
        <v>103</v>
      </c>
      <c r="G36" t="s">
        <v>97</v>
      </c>
      <c r="H36">
        <f>C36*1</f>
        <v>10</v>
      </c>
      <c r="I36">
        <f>E36*-1</f>
        <v>11.11</v>
      </c>
    </row>
    <row r="37" spans="1:9" x14ac:dyDescent="0.35">
      <c r="A37" t="s">
        <v>55</v>
      </c>
      <c r="B37" t="s">
        <v>56</v>
      </c>
      <c r="C37" t="s">
        <v>57</v>
      </c>
      <c r="D37" t="s">
        <v>58</v>
      </c>
      <c r="E37" t="s">
        <v>59</v>
      </c>
      <c r="F37" t="s">
        <v>60</v>
      </c>
      <c r="G37" t="s">
        <v>61</v>
      </c>
      <c r="H37">
        <f>C37*1</f>
        <v>11</v>
      </c>
      <c r="I37">
        <f>E37*-1</f>
        <v>14.05</v>
      </c>
    </row>
  </sheetData>
  <sortState xmlns:xlrd2="http://schemas.microsoft.com/office/spreadsheetml/2017/richdata2" ref="A3:I38">
    <sortCondition ref="I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87EAD-6D58-4F6C-B7B9-AB8057FB7620}">
  <dimension ref="A1:K46"/>
  <sheetViews>
    <sheetView topLeftCell="A34" workbookViewId="0">
      <selection activeCell="D46" sqref="D46"/>
    </sheetView>
  </sheetViews>
  <sheetFormatPr defaultRowHeight="14.5" x14ac:dyDescent="0.35"/>
  <sheetData>
    <row r="1" spans="1:11" x14ac:dyDescent="0.35">
      <c r="A1" t="s">
        <v>177</v>
      </c>
      <c r="B1" t="s">
        <v>178</v>
      </c>
      <c r="C1" t="s">
        <v>179</v>
      </c>
      <c r="D1" t="s">
        <v>180</v>
      </c>
      <c r="E1" t="s">
        <v>181</v>
      </c>
      <c r="F1" t="s">
        <v>182</v>
      </c>
      <c r="G1" t="s">
        <v>183</v>
      </c>
      <c r="H1" t="s">
        <v>184</v>
      </c>
      <c r="J1" t="s">
        <v>185</v>
      </c>
      <c r="K1">
        <f>COUNT(C2:C36)</f>
        <v>35</v>
      </c>
    </row>
    <row r="2" spans="1:11" x14ac:dyDescent="0.35">
      <c r="A2">
        <v>1</v>
      </c>
      <c r="B2" t="s">
        <v>33</v>
      </c>
      <c r="C2">
        <v>1</v>
      </c>
      <c r="D2">
        <f t="shared" ref="D2:D36" si="0">LOG(C2)</f>
        <v>0</v>
      </c>
      <c r="E2">
        <f t="shared" ref="E2:E36" si="1">(D2-$K$3)^2</f>
        <v>0.24138095733704842</v>
      </c>
      <c r="F2">
        <f t="shared" ref="F2:F36" si="2">(D2-$K$3)^3</f>
        <v>-0.11859175828221487</v>
      </c>
      <c r="G2">
        <f t="shared" ref="G2:G36" si="3">($K$1+1)/A2</f>
        <v>36</v>
      </c>
      <c r="H2">
        <f t="shared" ref="H2:H36" si="4">1/G2</f>
        <v>2.7777777777777776E-2</v>
      </c>
      <c r="J2" t="s">
        <v>186</v>
      </c>
      <c r="K2">
        <f>AVERAGE(C2:C36)</f>
        <v>3.9428571428571431</v>
      </c>
    </row>
    <row r="3" spans="1:11" x14ac:dyDescent="0.35">
      <c r="A3">
        <v>2</v>
      </c>
      <c r="B3" t="s">
        <v>67</v>
      </c>
      <c r="C3">
        <v>1</v>
      </c>
      <c r="D3">
        <f t="shared" si="0"/>
        <v>0</v>
      </c>
      <c r="E3">
        <f t="shared" si="1"/>
        <v>0.24138095733704842</v>
      </c>
      <c r="F3">
        <f t="shared" si="2"/>
        <v>-0.11859175828221487</v>
      </c>
      <c r="G3">
        <f t="shared" si="3"/>
        <v>18</v>
      </c>
      <c r="H3">
        <f t="shared" si="4"/>
        <v>5.5555555555555552E-2</v>
      </c>
      <c r="J3" t="s">
        <v>187</v>
      </c>
      <c r="K3">
        <f>AVERAGE(D2:D36)</f>
        <v>0.49130536058244717</v>
      </c>
    </row>
    <row r="4" spans="1:11" x14ac:dyDescent="0.35">
      <c r="A4">
        <v>3</v>
      </c>
      <c r="B4" t="s">
        <v>80</v>
      </c>
      <c r="C4">
        <v>1</v>
      </c>
      <c r="D4">
        <f t="shared" si="0"/>
        <v>0</v>
      </c>
      <c r="E4">
        <f t="shared" si="1"/>
        <v>0.24138095733704842</v>
      </c>
      <c r="F4">
        <f t="shared" si="2"/>
        <v>-0.11859175828221487</v>
      </c>
      <c r="G4">
        <f t="shared" si="3"/>
        <v>12</v>
      </c>
      <c r="H4">
        <f t="shared" si="4"/>
        <v>8.3333333333333329E-2</v>
      </c>
      <c r="J4" t="s">
        <v>188</v>
      </c>
      <c r="K4">
        <f>SUM(E2:E36)</f>
        <v>3.3696000338963854</v>
      </c>
    </row>
    <row r="5" spans="1:11" x14ac:dyDescent="0.35">
      <c r="A5">
        <v>4</v>
      </c>
      <c r="B5" t="s">
        <v>83</v>
      </c>
      <c r="C5">
        <v>1</v>
      </c>
      <c r="D5">
        <f t="shared" si="0"/>
        <v>0</v>
      </c>
      <c r="E5">
        <f t="shared" si="1"/>
        <v>0.24138095733704842</v>
      </c>
      <c r="F5">
        <f t="shared" si="2"/>
        <v>-0.11859175828221487</v>
      </c>
      <c r="G5">
        <f t="shared" si="3"/>
        <v>9</v>
      </c>
      <c r="H5">
        <f t="shared" si="4"/>
        <v>0.1111111111111111</v>
      </c>
      <c r="J5" t="s">
        <v>189</v>
      </c>
      <c r="K5">
        <f>SUM(F2:F36)</f>
        <v>-9.5966624208124934E-2</v>
      </c>
    </row>
    <row r="6" spans="1:11" x14ac:dyDescent="0.35">
      <c r="A6">
        <v>5</v>
      </c>
      <c r="B6" t="s">
        <v>90</v>
      </c>
      <c r="C6">
        <v>1</v>
      </c>
      <c r="D6">
        <f t="shared" si="0"/>
        <v>0</v>
      </c>
      <c r="E6">
        <f t="shared" si="1"/>
        <v>0.24138095733704842</v>
      </c>
      <c r="F6">
        <f t="shared" si="2"/>
        <v>-0.11859175828221487</v>
      </c>
      <c r="G6">
        <f t="shared" si="3"/>
        <v>7.2</v>
      </c>
      <c r="H6">
        <f t="shared" si="4"/>
        <v>0.1388888888888889</v>
      </c>
      <c r="J6" t="s">
        <v>190</v>
      </c>
      <c r="K6">
        <f>VAR(D2:D36)</f>
        <v>9.9105883349893564E-2</v>
      </c>
    </row>
    <row r="7" spans="1:11" x14ac:dyDescent="0.35">
      <c r="A7">
        <v>6</v>
      </c>
      <c r="B7" t="s">
        <v>128</v>
      </c>
      <c r="C7">
        <v>1</v>
      </c>
      <c r="D7">
        <f t="shared" si="0"/>
        <v>0</v>
      </c>
      <c r="E7">
        <f t="shared" si="1"/>
        <v>0.24138095733704842</v>
      </c>
      <c r="F7">
        <f t="shared" si="2"/>
        <v>-0.11859175828221487</v>
      </c>
      <c r="G7">
        <f t="shared" si="3"/>
        <v>6</v>
      </c>
      <c r="H7">
        <f t="shared" si="4"/>
        <v>0.16666666666666666</v>
      </c>
      <c r="J7" t="s">
        <v>191</v>
      </c>
      <c r="K7">
        <f>STDEV(D2:D36)</f>
        <v>0.31481086917368906</v>
      </c>
    </row>
    <row r="8" spans="1:11" x14ac:dyDescent="0.35">
      <c r="A8">
        <v>7</v>
      </c>
      <c r="B8" t="s">
        <v>50</v>
      </c>
      <c r="C8">
        <v>2</v>
      </c>
      <c r="D8">
        <f t="shared" si="0"/>
        <v>0.3010299956639812</v>
      </c>
      <c r="E8">
        <f t="shared" si="1"/>
        <v>3.6204714494855392E-2</v>
      </c>
      <c r="F8">
        <f t="shared" si="2"/>
        <v>-6.8888652622774837E-3</v>
      </c>
      <c r="G8">
        <f t="shared" si="3"/>
        <v>5.1428571428571432</v>
      </c>
      <c r="H8">
        <f t="shared" si="4"/>
        <v>0.19444444444444442</v>
      </c>
      <c r="J8" t="s">
        <v>192</v>
      </c>
      <c r="K8">
        <f>SKEW(D2:D36)</f>
        <v>-9.5950280833744836E-2</v>
      </c>
    </row>
    <row r="9" spans="1:11" x14ac:dyDescent="0.35">
      <c r="A9">
        <v>8</v>
      </c>
      <c r="B9" t="s">
        <v>75</v>
      </c>
      <c r="C9">
        <v>2</v>
      </c>
      <c r="D9">
        <f t="shared" si="0"/>
        <v>0.3010299956639812</v>
      </c>
      <c r="E9">
        <f t="shared" si="1"/>
        <v>3.6204714494855392E-2</v>
      </c>
      <c r="F9">
        <f t="shared" si="2"/>
        <v>-6.8888652622774837E-3</v>
      </c>
      <c r="G9">
        <f t="shared" si="3"/>
        <v>4.5</v>
      </c>
      <c r="H9">
        <f t="shared" si="4"/>
        <v>0.22222222222222221</v>
      </c>
      <c r="J9" t="s">
        <v>193</v>
      </c>
      <c r="K9">
        <v>0</v>
      </c>
    </row>
    <row r="10" spans="1:11" x14ac:dyDescent="0.35">
      <c r="A10">
        <v>9</v>
      </c>
      <c r="B10" t="s">
        <v>109</v>
      </c>
      <c r="C10">
        <v>2</v>
      </c>
      <c r="D10">
        <f t="shared" si="0"/>
        <v>0.3010299956639812</v>
      </c>
      <c r="E10">
        <f t="shared" si="1"/>
        <v>3.6204714494855392E-2</v>
      </c>
      <c r="F10">
        <f t="shared" si="2"/>
        <v>-6.8888652622774837E-3</v>
      </c>
      <c r="G10">
        <f t="shared" si="3"/>
        <v>4</v>
      </c>
      <c r="H10">
        <f t="shared" si="4"/>
        <v>0.25</v>
      </c>
      <c r="J10" t="s">
        <v>194</v>
      </c>
      <c r="K10">
        <v>-0.1</v>
      </c>
    </row>
    <row r="11" spans="1:11" x14ac:dyDescent="0.35">
      <c r="A11">
        <v>10</v>
      </c>
      <c r="B11" t="s">
        <v>131</v>
      </c>
      <c r="C11">
        <v>2</v>
      </c>
      <c r="D11">
        <f t="shared" si="0"/>
        <v>0.3010299956639812</v>
      </c>
      <c r="E11">
        <f t="shared" si="1"/>
        <v>3.6204714494855392E-2</v>
      </c>
      <c r="F11">
        <f t="shared" si="2"/>
        <v>-6.8888652622774837E-3</v>
      </c>
      <c r="G11">
        <f t="shared" si="3"/>
        <v>3.6</v>
      </c>
      <c r="H11">
        <f t="shared" si="4"/>
        <v>0.27777777777777779</v>
      </c>
    </row>
    <row r="12" spans="1:11" x14ac:dyDescent="0.35">
      <c r="A12">
        <v>11</v>
      </c>
      <c r="B12" t="s">
        <v>135</v>
      </c>
      <c r="C12">
        <v>2</v>
      </c>
      <c r="D12">
        <f t="shared" si="0"/>
        <v>0.3010299956639812</v>
      </c>
      <c r="E12">
        <f t="shared" si="1"/>
        <v>3.6204714494855392E-2</v>
      </c>
      <c r="F12">
        <f t="shared" si="2"/>
        <v>-6.8888652622774837E-3</v>
      </c>
      <c r="G12">
        <f t="shared" si="3"/>
        <v>3.2727272727272729</v>
      </c>
      <c r="H12">
        <f t="shared" si="4"/>
        <v>0.30555555555555552</v>
      </c>
    </row>
    <row r="13" spans="1:11" x14ac:dyDescent="0.35">
      <c r="A13">
        <v>12</v>
      </c>
      <c r="B13" t="s">
        <v>140</v>
      </c>
      <c r="C13">
        <v>2</v>
      </c>
      <c r="D13">
        <f t="shared" si="0"/>
        <v>0.3010299956639812</v>
      </c>
      <c r="E13">
        <f t="shared" si="1"/>
        <v>3.6204714494855392E-2</v>
      </c>
      <c r="F13">
        <f t="shared" si="2"/>
        <v>-6.8888652622774837E-3</v>
      </c>
      <c r="G13">
        <f t="shared" si="3"/>
        <v>3</v>
      </c>
      <c r="H13">
        <f t="shared" si="4"/>
        <v>0.33333333333333331</v>
      </c>
    </row>
    <row r="14" spans="1:11" x14ac:dyDescent="0.35">
      <c r="A14">
        <v>13</v>
      </c>
      <c r="B14" t="s">
        <v>154</v>
      </c>
      <c r="C14">
        <v>2</v>
      </c>
      <c r="D14">
        <f t="shared" si="0"/>
        <v>0.3010299956639812</v>
      </c>
      <c r="E14">
        <f t="shared" si="1"/>
        <v>3.6204714494855392E-2</v>
      </c>
      <c r="F14">
        <f t="shared" si="2"/>
        <v>-6.8888652622774837E-3</v>
      </c>
      <c r="G14">
        <f t="shared" si="3"/>
        <v>2.7692307692307692</v>
      </c>
      <c r="H14">
        <f t="shared" si="4"/>
        <v>0.3611111111111111</v>
      </c>
    </row>
    <row r="15" spans="1:11" x14ac:dyDescent="0.35">
      <c r="A15">
        <v>14</v>
      </c>
      <c r="B15" t="s">
        <v>173</v>
      </c>
      <c r="C15">
        <v>2</v>
      </c>
      <c r="D15">
        <f t="shared" si="0"/>
        <v>0.3010299956639812</v>
      </c>
      <c r="E15">
        <f t="shared" si="1"/>
        <v>3.6204714494855392E-2</v>
      </c>
      <c r="F15">
        <f t="shared" si="2"/>
        <v>-6.8888652622774837E-3</v>
      </c>
      <c r="G15">
        <f t="shared" si="3"/>
        <v>2.5714285714285716</v>
      </c>
      <c r="H15">
        <f t="shared" si="4"/>
        <v>0.38888888888888884</v>
      </c>
    </row>
    <row r="16" spans="1:11" x14ac:dyDescent="0.35">
      <c r="A16">
        <v>15</v>
      </c>
      <c r="B16" t="s">
        <v>37</v>
      </c>
      <c r="C16">
        <v>3</v>
      </c>
      <c r="D16">
        <f t="shared" si="0"/>
        <v>0.47712125471966244</v>
      </c>
      <c r="E16">
        <f t="shared" si="1"/>
        <v>2.011888591266843E-4</v>
      </c>
      <c r="F16">
        <f t="shared" si="2"/>
        <v>-2.8536840762657749E-6</v>
      </c>
      <c r="G16">
        <f t="shared" si="3"/>
        <v>2.4</v>
      </c>
      <c r="H16">
        <f t="shared" si="4"/>
        <v>0.41666666666666669</v>
      </c>
    </row>
    <row r="17" spans="1:8" x14ac:dyDescent="0.35">
      <c r="A17">
        <v>16</v>
      </c>
      <c r="B17" t="s">
        <v>44</v>
      </c>
      <c r="C17">
        <v>3</v>
      </c>
      <c r="D17">
        <f t="shared" si="0"/>
        <v>0.47712125471966244</v>
      </c>
      <c r="E17">
        <f t="shared" si="1"/>
        <v>2.011888591266843E-4</v>
      </c>
      <c r="F17">
        <f t="shared" si="2"/>
        <v>-2.8536840762657749E-6</v>
      </c>
      <c r="G17">
        <f t="shared" si="3"/>
        <v>2.25</v>
      </c>
      <c r="H17">
        <f t="shared" si="4"/>
        <v>0.44444444444444442</v>
      </c>
    </row>
    <row r="18" spans="1:8" x14ac:dyDescent="0.35">
      <c r="A18">
        <v>17</v>
      </c>
      <c r="B18" t="s">
        <v>62</v>
      </c>
      <c r="C18">
        <v>3</v>
      </c>
      <c r="D18">
        <f t="shared" si="0"/>
        <v>0.47712125471966244</v>
      </c>
      <c r="E18">
        <f t="shared" si="1"/>
        <v>2.011888591266843E-4</v>
      </c>
      <c r="F18">
        <f t="shared" si="2"/>
        <v>-2.8536840762657749E-6</v>
      </c>
      <c r="G18">
        <f t="shared" si="3"/>
        <v>2.1176470588235294</v>
      </c>
      <c r="H18">
        <f t="shared" si="4"/>
        <v>0.47222222222222221</v>
      </c>
    </row>
    <row r="19" spans="1:8" x14ac:dyDescent="0.35">
      <c r="A19">
        <v>18</v>
      </c>
      <c r="B19" t="s">
        <v>104</v>
      </c>
      <c r="C19">
        <v>3</v>
      </c>
      <c r="D19">
        <f t="shared" si="0"/>
        <v>0.47712125471966244</v>
      </c>
      <c r="E19">
        <f t="shared" si="1"/>
        <v>2.011888591266843E-4</v>
      </c>
      <c r="F19">
        <f t="shared" si="2"/>
        <v>-2.8536840762657749E-6</v>
      </c>
      <c r="G19">
        <f t="shared" si="3"/>
        <v>2</v>
      </c>
      <c r="H19">
        <f t="shared" si="4"/>
        <v>0.5</v>
      </c>
    </row>
    <row r="20" spans="1:8" x14ac:dyDescent="0.35">
      <c r="A20">
        <v>19</v>
      </c>
      <c r="B20" t="s">
        <v>143</v>
      </c>
      <c r="C20">
        <v>3</v>
      </c>
      <c r="D20">
        <f t="shared" si="0"/>
        <v>0.47712125471966244</v>
      </c>
      <c r="E20">
        <f t="shared" si="1"/>
        <v>2.011888591266843E-4</v>
      </c>
      <c r="F20">
        <f t="shared" si="2"/>
        <v>-2.8536840762657749E-6</v>
      </c>
      <c r="G20">
        <f t="shared" si="3"/>
        <v>1.8947368421052631</v>
      </c>
      <c r="H20">
        <f t="shared" si="4"/>
        <v>0.52777777777777779</v>
      </c>
    </row>
    <row r="21" spans="1:8" x14ac:dyDescent="0.35">
      <c r="A21">
        <v>20</v>
      </c>
      <c r="B21" t="s">
        <v>21</v>
      </c>
      <c r="C21">
        <v>4</v>
      </c>
      <c r="D21">
        <f t="shared" si="0"/>
        <v>0.6020599913279624</v>
      </c>
      <c r="E21">
        <f t="shared" si="1"/>
        <v>1.2266588231575427E-2</v>
      </c>
      <c r="F21">
        <f t="shared" si="2"/>
        <v>1.358581450095419E-3</v>
      </c>
      <c r="G21">
        <f t="shared" si="3"/>
        <v>1.8</v>
      </c>
      <c r="H21">
        <f t="shared" si="4"/>
        <v>0.55555555555555558</v>
      </c>
    </row>
    <row r="22" spans="1:8" x14ac:dyDescent="0.35">
      <c r="A22">
        <v>21</v>
      </c>
      <c r="B22" t="s">
        <v>92</v>
      </c>
      <c r="C22">
        <v>4</v>
      </c>
      <c r="D22">
        <f t="shared" si="0"/>
        <v>0.6020599913279624</v>
      </c>
      <c r="E22">
        <f t="shared" si="1"/>
        <v>1.2266588231575427E-2</v>
      </c>
      <c r="F22">
        <f t="shared" si="2"/>
        <v>1.358581450095419E-3</v>
      </c>
      <c r="G22">
        <f t="shared" si="3"/>
        <v>1.7142857142857142</v>
      </c>
      <c r="H22">
        <f t="shared" si="4"/>
        <v>0.58333333333333337</v>
      </c>
    </row>
    <row r="23" spans="1:8" x14ac:dyDescent="0.35">
      <c r="A23">
        <v>22</v>
      </c>
      <c r="B23" t="s">
        <v>149</v>
      </c>
      <c r="C23">
        <v>4</v>
      </c>
      <c r="D23">
        <f t="shared" si="0"/>
        <v>0.6020599913279624</v>
      </c>
      <c r="E23">
        <f t="shared" si="1"/>
        <v>1.2266588231575427E-2</v>
      </c>
      <c r="F23">
        <f t="shared" si="2"/>
        <v>1.358581450095419E-3</v>
      </c>
      <c r="G23">
        <f t="shared" si="3"/>
        <v>1.6363636363636365</v>
      </c>
      <c r="H23">
        <f t="shared" si="4"/>
        <v>0.61111111111111105</v>
      </c>
    </row>
    <row r="24" spans="1:8" x14ac:dyDescent="0.35">
      <c r="A24">
        <v>23</v>
      </c>
      <c r="B24" t="s">
        <v>157</v>
      </c>
      <c r="C24">
        <v>4</v>
      </c>
      <c r="D24">
        <f t="shared" si="0"/>
        <v>0.6020599913279624</v>
      </c>
      <c r="E24">
        <f t="shared" si="1"/>
        <v>1.2266588231575427E-2</v>
      </c>
      <c r="F24">
        <f t="shared" si="2"/>
        <v>1.358581450095419E-3</v>
      </c>
      <c r="G24">
        <f t="shared" si="3"/>
        <v>1.5652173913043479</v>
      </c>
      <c r="H24">
        <f t="shared" si="4"/>
        <v>0.63888888888888884</v>
      </c>
    </row>
    <row r="25" spans="1:8" x14ac:dyDescent="0.35">
      <c r="A25">
        <v>24</v>
      </c>
      <c r="B25" t="s">
        <v>163</v>
      </c>
      <c r="C25">
        <v>4</v>
      </c>
      <c r="D25">
        <f t="shared" si="0"/>
        <v>0.6020599913279624</v>
      </c>
      <c r="E25">
        <f t="shared" si="1"/>
        <v>1.2266588231575427E-2</v>
      </c>
      <c r="F25">
        <f t="shared" si="2"/>
        <v>1.358581450095419E-3</v>
      </c>
      <c r="G25">
        <f t="shared" si="3"/>
        <v>1.5</v>
      </c>
      <c r="H25">
        <f t="shared" si="4"/>
        <v>0.66666666666666663</v>
      </c>
    </row>
    <row r="26" spans="1:8" x14ac:dyDescent="0.35">
      <c r="A26">
        <v>25</v>
      </c>
      <c r="B26" t="s">
        <v>69</v>
      </c>
      <c r="C26">
        <v>5</v>
      </c>
      <c r="D26">
        <f t="shared" si="0"/>
        <v>0.69897000433601886</v>
      </c>
      <c r="E26">
        <f t="shared" si="1"/>
        <v>4.3124604265297843E-2</v>
      </c>
      <c r="F26">
        <f t="shared" si="2"/>
        <v>8.9554555817668354E-3</v>
      </c>
      <c r="G26">
        <f t="shared" si="3"/>
        <v>1.44</v>
      </c>
      <c r="H26">
        <f t="shared" si="4"/>
        <v>0.69444444444444442</v>
      </c>
    </row>
    <row r="27" spans="1:8" x14ac:dyDescent="0.35">
      <c r="A27">
        <v>26</v>
      </c>
      <c r="B27" t="s">
        <v>8</v>
      </c>
      <c r="C27">
        <v>6</v>
      </c>
      <c r="D27">
        <f t="shared" si="0"/>
        <v>0.77815125038364363</v>
      </c>
      <c r="E27">
        <f t="shared" si="1"/>
        <v>8.2280564495840147E-2</v>
      </c>
      <c r="F27">
        <f t="shared" si="2"/>
        <v>2.3601841736154001E-2</v>
      </c>
      <c r="G27">
        <f t="shared" si="3"/>
        <v>1.3846153846153846</v>
      </c>
      <c r="H27">
        <f t="shared" si="4"/>
        <v>0.72222222222222221</v>
      </c>
    </row>
    <row r="28" spans="1:8" x14ac:dyDescent="0.35">
      <c r="A28">
        <v>27</v>
      </c>
      <c r="B28" t="s">
        <v>15</v>
      </c>
      <c r="C28">
        <v>6</v>
      </c>
      <c r="D28">
        <f t="shared" si="0"/>
        <v>0.77815125038364363</v>
      </c>
      <c r="E28">
        <f t="shared" si="1"/>
        <v>8.2280564495840147E-2</v>
      </c>
      <c r="F28">
        <f t="shared" si="2"/>
        <v>2.3601841736154001E-2</v>
      </c>
      <c r="G28">
        <f t="shared" si="3"/>
        <v>1.3333333333333333</v>
      </c>
      <c r="H28">
        <f t="shared" si="4"/>
        <v>0.75</v>
      </c>
    </row>
    <row r="29" spans="1:8" x14ac:dyDescent="0.35">
      <c r="A29">
        <v>28</v>
      </c>
      <c r="B29" t="s">
        <v>28</v>
      </c>
      <c r="C29">
        <v>6</v>
      </c>
      <c r="D29">
        <f t="shared" si="0"/>
        <v>0.77815125038364363</v>
      </c>
      <c r="E29">
        <f t="shared" si="1"/>
        <v>8.2280564495840147E-2</v>
      </c>
      <c r="F29">
        <f t="shared" si="2"/>
        <v>2.3601841736154001E-2</v>
      </c>
      <c r="G29">
        <f t="shared" si="3"/>
        <v>1.2857142857142858</v>
      </c>
      <c r="H29">
        <f t="shared" si="4"/>
        <v>0.77777777777777768</v>
      </c>
    </row>
    <row r="30" spans="1:8" x14ac:dyDescent="0.35">
      <c r="A30">
        <v>29</v>
      </c>
      <c r="B30" t="s">
        <v>124</v>
      </c>
      <c r="C30">
        <v>6</v>
      </c>
      <c r="D30">
        <f t="shared" si="0"/>
        <v>0.77815125038364363</v>
      </c>
      <c r="E30">
        <f t="shared" si="1"/>
        <v>8.2280564495840147E-2</v>
      </c>
      <c r="F30">
        <f t="shared" si="2"/>
        <v>2.3601841736154001E-2</v>
      </c>
      <c r="G30">
        <f t="shared" si="3"/>
        <v>1.2413793103448276</v>
      </c>
      <c r="H30">
        <f t="shared" si="4"/>
        <v>0.80555555555555558</v>
      </c>
    </row>
    <row r="31" spans="1:8" x14ac:dyDescent="0.35">
      <c r="A31">
        <v>30</v>
      </c>
      <c r="B31" t="s">
        <v>168</v>
      </c>
      <c r="C31">
        <v>6</v>
      </c>
      <c r="D31">
        <f t="shared" si="0"/>
        <v>0.77815125038364363</v>
      </c>
      <c r="E31">
        <f t="shared" si="1"/>
        <v>8.2280564495840147E-2</v>
      </c>
      <c r="F31">
        <f t="shared" si="2"/>
        <v>2.3601841736154001E-2</v>
      </c>
      <c r="G31">
        <f t="shared" si="3"/>
        <v>1.2</v>
      </c>
      <c r="H31">
        <f t="shared" si="4"/>
        <v>0.83333333333333337</v>
      </c>
    </row>
    <row r="32" spans="1:8" x14ac:dyDescent="0.35">
      <c r="A32">
        <v>31</v>
      </c>
      <c r="B32" t="s">
        <v>98</v>
      </c>
      <c r="C32">
        <v>8</v>
      </c>
      <c r="D32">
        <f t="shared" si="0"/>
        <v>0.90308998699194354</v>
      </c>
      <c r="E32">
        <f t="shared" si="1"/>
        <v>0.1695665785472085</v>
      </c>
      <c r="F32">
        <f t="shared" si="2"/>
        <v>6.9824910198598766E-2</v>
      </c>
      <c r="G32">
        <f t="shared" si="3"/>
        <v>1.1612903225806452</v>
      </c>
      <c r="H32">
        <f t="shared" si="4"/>
        <v>0.86111111111111105</v>
      </c>
    </row>
    <row r="33" spans="1:8" x14ac:dyDescent="0.35">
      <c r="A33">
        <v>32</v>
      </c>
      <c r="B33" t="s">
        <v>119</v>
      </c>
      <c r="C33">
        <v>8</v>
      </c>
      <c r="D33">
        <f t="shared" si="0"/>
        <v>0.90308998699194354</v>
      </c>
      <c r="E33">
        <f t="shared" si="1"/>
        <v>0.1695665785472085</v>
      </c>
      <c r="F33">
        <f t="shared" si="2"/>
        <v>6.9824910198598766E-2</v>
      </c>
      <c r="G33">
        <f t="shared" si="3"/>
        <v>1.125</v>
      </c>
      <c r="H33">
        <f t="shared" si="4"/>
        <v>0.88888888888888884</v>
      </c>
    </row>
    <row r="34" spans="1:8" x14ac:dyDescent="0.35">
      <c r="A34">
        <v>33</v>
      </c>
      <c r="B34" t="s">
        <v>85</v>
      </c>
      <c r="C34">
        <v>9</v>
      </c>
      <c r="D34">
        <f t="shared" si="0"/>
        <v>0.95424250943932487</v>
      </c>
      <c r="E34">
        <f t="shared" si="1"/>
        <v>0.21431080379173495</v>
      </c>
      <c r="F34">
        <f t="shared" si="2"/>
        <v>9.9212432476571508E-2</v>
      </c>
      <c r="G34">
        <f t="shared" si="3"/>
        <v>1.0909090909090908</v>
      </c>
      <c r="H34">
        <f t="shared" si="4"/>
        <v>0.91666666666666674</v>
      </c>
    </row>
    <row r="35" spans="1:8" x14ac:dyDescent="0.35">
      <c r="A35">
        <v>34</v>
      </c>
      <c r="B35" t="s">
        <v>114</v>
      </c>
      <c r="C35">
        <v>10</v>
      </c>
      <c r="D35">
        <f t="shared" si="0"/>
        <v>1</v>
      </c>
      <c r="E35">
        <f t="shared" si="1"/>
        <v>0.25877023617215417</v>
      </c>
      <c r="F35">
        <f t="shared" si="2"/>
        <v>0.13163503198158896</v>
      </c>
      <c r="G35">
        <f t="shared" si="3"/>
        <v>1.0588235294117647</v>
      </c>
      <c r="H35">
        <f t="shared" si="4"/>
        <v>0.94444444444444442</v>
      </c>
    </row>
    <row r="36" spans="1:8" x14ac:dyDescent="0.35">
      <c r="A36">
        <v>35</v>
      </c>
      <c r="B36" t="s">
        <v>55</v>
      </c>
      <c r="C36">
        <v>11</v>
      </c>
      <c r="D36">
        <f t="shared" si="0"/>
        <v>1.0413926851582251</v>
      </c>
      <c r="E36">
        <f t="shared" si="1"/>
        <v>0.30259606465893735</v>
      </c>
      <c r="F36">
        <f t="shared" si="2"/>
        <v>0.16645425963539398</v>
      </c>
      <c r="G36">
        <f t="shared" si="3"/>
        <v>1.0285714285714285</v>
      </c>
      <c r="H36">
        <f t="shared" si="4"/>
        <v>0.97222222222222232</v>
      </c>
    </row>
    <row r="39" spans="1:8" x14ac:dyDescent="0.35">
      <c r="B39" t="s">
        <v>195</v>
      </c>
      <c r="C39" t="s">
        <v>201</v>
      </c>
      <c r="D39" t="s">
        <v>196</v>
      </c>
      <c r="E39" t="s">
        <v>197</v>
      </c>
      <c r="F39" t="s">
        <v>198</v>
      </c>
      <c r="G39" t="s">
        <v>199</v>
      </c>
      <c r="H39" s="1" t="s">
        <v>200</v>
      </c>
    </row>
    <row r="40" spans="1:8" x14ac:dyDescent="0.35">
      <c r="B40">
        <v>2</v>
      </c>
      <c r="C40">
        <v>0</v>
      </c>
      <c r="D40">
        <v>1.7000000000000001E-2</v>
      </c>
      <c r="E40">
        <f>(C40-D40)/($K$9-$K$10)</f>
        <v>-0.17</v>
      </c>
      <c r="F40" s="2">
        <f>C40+(E40*($K$8-$K$9))</f>
        <v>1.6311547741736623E-2</v>
      </c>
      <c r="G40" s="2">
        <f t="shared" ref="G40:G46" si="5">$K$3+(F40*$K$7)</f>
        <v>0.49644041310459142</v>
      </c>
      <c r="H40" s="3">
        <f t="shared" ref="H40:H46" si="6">10^G40</f>
        <v>3.1364647654462403</v>
      </c>
    </row>
    <row r="41" spans="1:8" x14ac:dyDescent="0.35">
      <c r="B41">
        <v>5</v>
      </c>
      <c r="C41">
        <v>0.84199999999999997</v>
      </c>
      <c r="D41">
        <v>0.84599999999999997</v>
      </c>
      <c r="E41">
        <f t="shared" ref="E41:E46" si="7">(C41-D41)/($K$9-$K$10)</f>
        <v>-4.0000000000000036E-2</v>
      </c>
      <c r="F41" s="2">
        <f t="shared" ref="F41:F46" si="8">C41+(E41*($K$8-$K$9))</f>
        <v>0.84583801123334978</v>
      </c>
      <c r="G41" s="2">
        <f t="shared" si="5"/>
        <v>0.75758436007896257</v>
      </c>
      <c r="H41" s="3">
        <f t="shared" si="6"/>
        <v>5.7224810091064899</v>
      </c>
    </row>
    <row r="42" spans="1:8" x14ac:dyDescent="0.35">
      <c r="B42">
        <v>10</v>
      </c>
      <c r="C42">
        <v>1.282</v>
      </c>
      <c r="D42">
        <v>1.27</v>
      </c>
      <c r="E42">
        <f t="shared" si="7"/>
        <v>0.12000000000000011</v>
      </c>
      <c r="F42" s="2">
        <f t="shared" si="8"/>
        <v>1.2704859662999506</v>
      </c>
      <c r="G42" s="2">
        <f t="shared" si="5"/>
        <v>0.89126815190630881</v>
      </c>
      <c r="H42" s="3">
        <f t="shared" si="6"/>
        <v>7.7851709227490957</v>
      </c>
    </row>
    <row r="43" spans="1:8" x14ac:dyDescent="0.35">
      <c r="B43">
        <v>25</v>
      </c>
      <c r="C43">
        <v>1.7509999999999999</v>
      </c>
      <c r="D43">
        <v>1.716</v>
      </c>
      <c r="E43">
        <f t="shared" si="7"/>
        <v>0.3499999999999992</v>
      </c>
      <c r="F43" s="2">
        <f t="shared" si="8"/>
        <v>1.7174174017081894</v>
      </c>
      <c r="G43" s="2">
        <f t="shared" si="5"/>
        <v>1.031967025548221</v>
      </c>
      <c r="H43" s="3">
        <f t="shared" si="6"/>
        <v>10.763834845168619</v>
      </c>
    </row>
    <row r="44" spans="1:8" x14ac:dyDescent="0.35">
      <c r="B44">
        <v>50</v>
      </c>
      <c r="C44">
        <v>2.0539999999999998</v>
      </c>
      <c r="D44">
        <v>2</v>
      </c>
      <c r="E44">
        <f t="shared" si="7"/>
        <v>0.53999999999999826</v>
      </c>
      <c r="F44" s="2">
        <f t="shared" si="8"/>
        <v>2.002186848349778</v>
      </c>
      <c r="G44" s="2">
        <f t="shared" si="5"/>
        <v>1.12161554255957</v>
      </c>
      <c r="H44" s="3">
        <f t="shared" si="6"/>
        <v>13.231696859500474</v>
      </c>
    </row>
    <row r="45" spans="1:8" x14ac:dyDescent="0.35">
      <c r="B45">
        <v>100</v>
      </c>
      <c r="C45">
        <v>2.3260000000000001</v>
      </c>
      <c r="D45">
        <v>2.2519999999999998</v>
      </c>
      <c r="E45">
        <f t="shared" si="7"/>
        <v>0.74000000000000288</v>
      </c>
      <c r="F45" s="2">
        <f t="shared" si="8"/>
        <v>2.2549967921830287</v>
      </c>
      <c r="G45" s="2">
        <f t="shared" si="5"/>
        <v>1.201202860713467</v>
      </c>
      <c r="H45" s="3">
        <f t="shared" si="6"/>
        <v>15.892889385517362</v>
      </c>
    </row>
    <row r="46" spans="1:8" x14ac:dyDescent="0.35">
      <c r="B46">
        <v>200</v>
      </c>
      <c r="C46">
        <v>2.5760000000000001</v>
      </c>
      <c r="D46">
        <v>2.4820000000000002</v>
      </c>
      <c r="E46">
        <f t="shared" si="7"/>
        <v>0.93999999999999861</v>
      </c>
      <c r="F46" s="2">
        <f t="shared" si="8"/>
        <v>2.4858067360162801</v>
      </c>
      <c r="G46" s="2">
        <f t="shared" si="5"/>
        <v>1.2738643397455434</v>
      </c>
      <c r="H46" s="3">
        <f t="shared" si="6"/>
        <v>18.787298676402358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6F68FD-5C71-48E8-AE67-BBA0449004CD}">
  <dimension ref="A1:K46"/>
  <sheetViews>
    <sheetView tabSelected="1" topLeftCell="A31" workbookViewId="0">
      <selection activeCell="H46" sqref="H46"/>
    </sheetView>
  </sheetViews>
  <sheetFormatPr defaultRowHeight="14.5" x14ac:dyDescent="0.35"/>
  <sheetData>
    <row r="1" spans="1:11" x14ac:dyDescent="0.35">
      <c r="A1" t="s">
        <v>177</v>
      </c>
      <c r="B1" t="s">
        <v>178</v>
      </c>
      <c r="C1" t="s">
        <v>179</v>
      </c>
      <c r="D1" t="s">
        <v>180</v>
      </c>
      <c r="E1" t="s">
        <v>181</v>
      </c>
      <c r="F1" t="s">
        <v>182</v>
      </c>
      <c r="G1" t="s">
        <v>183</v>
      </c>
      <c r="H1" t="s">
        <v>184</v>
      </c>
      <c r="J1" t="s">
        <v>185</v>
      </c>
      <c r="K1">
        <f>COUNT(C2:C36)</f>
        <v>35</v>
      </c>
    </row>
    <row r="2" spans="1:11" x14ac:dyDescent="0.35">
      <c r="A2">
        <v>1</v>
      </c>
      <c r="B2" t="s">
        <v>67</v>
      </c>
      <c r="C2">
        <v>1.03</v>
      </c>
      <c r="D2">
        <f t="shared" ref="D2:D36" si="0">LOG(C2)</f>
        <v>1.2837224705172217E-2</v>
      </c>
      <c r="E2">
        <f t="shared" ref="E2:E36" si="1">(D2-$K$3)^2</f>
        <v>0.27339945640267288</v>
      </c>
      <c r="F2">
        <f t="shared" ref="F2:F36" si="2">(D2-$K$3)^3</f>
        <v>-0.14295405208150239</v>
      </c>
      <c r="G2">
        <f t="shared" ref="G2:G36" si="3">($K$1+1)/A2</f>
        <v>36</v>
      </c>
      <c r="H2">
        <f t="shared" ref="H2:H36" si="4">1/G2</f>
        <v>2.7777777777777776E-2</v>
      </c>
      <c r="J2" t="s">
        <v>186</v>
      </c>
      <c r="K2">
        <f>AVERAGE(C2:C36)</f>
        <v>4.3894285714285717</v>
      </c>
    </row>
    <row r="3" spans="1:11" x14ac:dyDescent="0.35">
      <c r="A3">
        <v>2</v>
      </c>
      <c r="B3" t="s">
        <v>128</v>
      </c>
      <c r="C3">
        <v>1.1200000000000001</v>
      </c>
      <c r="D3">
        <f t="shared" si="0"/>
        <v>4.9218022670181653E-2</v>
      </c>
      <c r="E3">
        <f t="shared" si="1"/>
        <v>0.23667771653903819</v>
      </c>
      <c r="F3">
        <f t="shared" si="2"/>
        <v>-0.1151426063477051</v>
      </c>
      <c r="G3">
        <f t="shared" si="3"/>
        <v>18</v>
      </c>
      <c r="H3">
        <f t="shared" si="4"/>
        <v>5.5555555555555552E-2</v>
      </c>
      <c r="J3" t="s">
        <v>187</v>
      </c>
      <c r="K3">
        <f>AVERAGE(D2:D36)</f>
        <v>0.53571336338686126</v>
      </c>
    </row>
    <row r="4" spans="1:11" x14ac:dyDescent="0.35">
      <c r="A4">
        <v>3</v>
      </c>
      <c r="B4" t="s">
        <v>33</v>
      </c>
      <c r="C4">
        <v>1.1399999999999999</v>
      </c>
      <c r="D4">
        <f t="shared" si="0"/>
        <v>5.6904851336472557E-2</v>
      </c>
      <c r="E4">
        <f t="shared" si="1"/>
        <v>0.22925759121190722</v>
      </c>
      <c r="F4">
        <f t="shared" si="2"/>
        <v>-0.10977048612442956</v>
      </c>
      <c r="G4">
        <f t="shared" si="3"/>
        <v>12</v>
      </c>
      <c r="H4">
        <f t="shared" si="4"/>
        <v>8.3333333333333329E-2</v>
      </c>
      <c r="J4" t="s">
        <v>188</v>
      </c>
      <c r="K4">
        <f>SUM(E2:E36)</f>
        <v>3.2287472770152172</v>
      </c>
    </row>
    <row r="5" spans="1:11" x14ac:dyDescent="0.35">
      <c r="A5">
        <v>4</v>
      </c>
      <c r="B5" t="s">
        <v>173</v>
      </c>
      <c r="C5">
        <v>1.47</v>
      </c>
      <c r="D5">
        <f t="shared" si="0"/>
        <v>0.16731733474817609</v>
      </c>
      <c r="E5">
        <f t="shared" si="1"/>
        <v>0.13571563391675492</v>
      </c>
      <c r="F5">
        <f t="shared" si="2"/>
        <v>-4.9997100559114153E-2</v>
      </c>
      <c r="G5">
        <f t="shared" si="3"/>
        <v>9</v>
      </c>
      <c r="H5">
        <f t="shared" si="4"/>
        <v>0.1111111111111111</v>
      </c>
      <c r="J5" t="s">
        <v>189</v>
      </c>
      <c r="K5">
        <f>SUM(F2:F36)</f>
        <v>0.19209631147317255</v>
      </c>
    </row>
    <row r="6" spans="1:11" x14ac:dyDescent="0.35">
      <c r="A6">
        <v>5</v>
      </c>
      <c r="B6" t="s">
        <v>83</v>
      </c>
      <c r="C6">
        <v>1.61</v>
      </c>
      <c r="D6">
        <f t="shared" si="0"/>
        <v>0.20682587603184974</v>
      </c>
      <c r="E6">
        <f t="shared" si="1"/>
        <v>0.10816697933869285</v>
      </c>
      <c r="F6">
        <f t="shared" si="2"/>
        <v>-3.5574766049484133E-2</v>
      </c>
      <c r="G6">
        <f t="shared" si="3"/>
        <v>7.2</v>
      </c>
      <c r="H6">
        <f t="shared" si="4"/>
        <v>0.1388888888888889</v>
      </c>
      <c r="J6" t="s">
        <v>190</v>
      </c>
      <c r="K6">
        <f>VAR(D2:D36)</f>
        <v>9.4963155206329947E-2</v>
      </c>
    </row>
    <row r="7" spans="1:11" x14ac:dyDescent="0.35">
      <c r="A7">
        <v>6</v>
      </c>
      <c r="B7" t="s">
        <v>80</v>
      </c>
      <c r="C7">
        <v>1.66</v>
      </c>
      <c r="D7">
        <f t="shared" si="0"/>
        <v>0.22010808804005508</v>
      </c>
      <c r="E7">
        <f t="shared" si="1"/>
        <v>9.9606689826733333E-2</v>
      </c>
      <c r="F7">
        <f t="shared" si="2"/>
        <v>-3.1436396769150089E-2</v>
      </c>
      <c r="G7">
        <f t="shared" si="3"/>
        <v>6</v>
      </c>
      <c r="H7">
        <f t="shared" si="4"/>
        <v>0.16666666666666666</v>
      </c>
      <c r="J7" t="s">
        <v>191</v>
      </c>
      <c r="K7">
        <f>STDEV(D2:D36)</f>
        <v>0.3081609242041079</v>
      </c>
    </row>
    <row r="8" spans="1:11" x14ac:dyDescent="0.35">
      <c r="A8">
        <v>7</v>
      </c>
      <c r="B8" t="s">
        <v>135</v>
      </c>
      <c r="C8">
        <v>1.69</v>
      </c>
      <c r="D8">
        <f t="shared" si="0"/>
        <v>0.22788670461367352</v>
      </c>
      <c r="E8">
        <f t="shared" si="1"/>
        <v>9.4757251851464538E-2</v>
      </c>
      <c r="F8">
        <f t="shared" si="2"/>
        <v>-2.9168808231965784E-2</v>
      </c>
      <c r="G8">
        <f t="shared" si="3"/>
        <v>5.1428571428571432</v>
      </c>
      <c r="H8">
        <f t="shared" si="4"/>
        <v>0.19444444444444442</v>
      </c>
      <c r="J8" t="s">
        <v>192</v>
      </c>
      <c r="K8">
        <f>SKEW(D2:D36)</f>
        <v>0.20476772699932991</v>
      </c>
    </row>
    <row r="9" spans="1:11" x14ac:dyDescent="0.35">
      <c r="A9">
        <v>8</v>
      </c>
      <c r="B9" t="s">
        <v>50</v>
      </c>
      <c r="C9">
        <v>1.88</v>
      </c>
      <c r="D9">
        <f t="shared" si="0"/>
        <v>0.27415784926367981</v>
      </c>
      <c r="E9">
        <f t="shared" si="1"/>
        <v>6.8411286968241766E-2</v>
      </c>
      <c r="F9">
        <f t="shared" si="2"/>
        <v>-1.789334933480698E-2</v>
      </c>
      <c r="G9">
        <f t="shared" si="3"/>
        <v>4.5</v>
      </c>
      <c r="H9">
        <f t="shared" si="4"/>
        <v>0.22222222222222221</v>
      </c>
      <c r="J9" t="s">
        <v>193</v>
      </c>
      <c r="K9">
        <v>0.2</v>
      </c>
    </row>
    <row r="10" spans="1:11" x14ac:dyDescent="0.35">
      <c r="A10">
        <v>9</v>
      </c>
      <c r="B10" t="s">
        <v>90</v>
      </c>
      <c r="C10">
        <v>1.99</v>
      </c>
      <c r="D10">
        <f t="shared" si="0"/>
        <v>0.29885307640970665</v>
      </c>
      <c r="E10">
        <f t="shared" si="1"/>
        <v>5.6102795546900036E-2</v>
      </c>
      <c r="F10">
        <f t="shared" si="2"/>
        <v>-1.3288524253459374E-2</v>
      </c>
      <c r="G10">
        <f t="shared" si="3"/>
        <v>4</v>
      </c>
      <c r="H10">
        <f t="shared" si="4"/>
        <v>0.25</v>
      </c>
      <c r="J10" t="s">
        <v>194</v>
      </c>
      <c r="K10">
        <v>0.3</v>
      </c>
    </row>
    <row r="11" spans="1:11" x14ac:dyDescent="0.35">
      <c r="A11">
        <v>10</v>
      </c>
      <c r="B11" t="s">
        <v>75</v>
      </c>
      <c r="C11">
        <v>1.99</v>
      </c>
      <c r="D11">
        <f t="shared" si="0"/>
        <v>0.29885307640970665</v>
      </c>
      <c r="E11">
        <f t="shared" si="1"/>
        <v>5.6102795546900036E-2</v>
      </c>
      <c r="F11">
        <f t="shared" si="2"/>
        <v>-1.3288524253459374E-2</v>
      </c>
      <c r="G11">
        <f t="shared" si="3"/>
        <v>3.6</v>
      </c>
      <c r="H11">
        <f t="shared" si="4"/>
        <v>0.27777777777777779</v>
      </c>
    </row>
    <row r="12" spans="1:11" x14ac:dyDescent="0.35">
      <c r="A12">
        <v>11</v>
      </c>
      <c r="B12" t="s">
        <v>104</v>
      </c>
      <c r="C12">
        <v>2.04</v>
      </c>
      <c r="D12">
        <f t="shared" si="0"/>
        <v>0.30963016742589877</v>
      </c>
      <c r="E12">
        <f t="shared" si="1"/>
        <v>5.1113611495922966E-2</v>
      </c>
      <c r="F12">
        <f t="shared" si="2"/>
        <v>-1.1555928644105257E-2</v>
      </c>
      <c r="G12">
        <f t="shared" si="3"/>
        <v>3.2727272727272729</v>
      </c>
      <c r="H12">
        <f t="shared" si="4"/>
        <v>0.30555555555555552</v>
      </c>
    </row>
    <row r="13" spans="1:11" x14ac:dyDescent="0.35">
      <c r="A13">
        <v>12</v>
      </c>
      <c r="B13" t="s">
        <v>109</v>
      </c>
      <c r="C13">
        <v>2.3199999999999998</v>
      </c>
      <c r="D13">
        <f t="shared" si="0"/>
        <v>0.36548798489089962</v>
      </c>
      <c r="E13">
        <f t="shared" si="1"/>
        <v>2.8976679484093399E-2</v>
      </c>
      <c r="F13">
        <f t="shared" si="2"/>
        <v>-4.9325662327359653E-3</v>
      </c>
      <c r="G13">
        <f t="shared" si="3"/>
        <v>3</v>
      </c>
      <c r="H13">
        <f t="shared" si="4"/>
        <v>0.33333333333333331</v>
      </c>
    </row>
    <row r="14" spans="1:11" x14ac:dyDescent="0.35">
      <c r="A14">
        <v>13</v>
      </c>
      <c r="B14" t="s">
        <v>62</v>
      </c>
      <c r="C14">
        <v>2.4700000000000002</v>
      </c>
      <c r="D14">
        <f t="shared" si="0"/>
        <v>0.39269695325966575</v>
      </c>
      <c r="E14">
        <f t="shared" si="1"/>
        <v>2.0453693565670193E-2</v>
      </c>
      <c r="F14">
        <f t="shared" si="2"/>
        <v>-2.9252138276038685E-3</v>
      </c>
      <c r="G14">
        <f t="shared" si="3"/>
        <v>2.7692307692307692</v>
      </c>
      <c r="H14">
        <f t="shared" si="4"/>
        <v>0.3611111111111111</v>
      </c>
    </row>
    <row r="15" spans="1:11" x14ac:dyDescent="0.35">
      <c r="A15">
        <v>14</v>
      </c>
      <c r="B15" t="s">
        <v>140</v>
      </c>
      <c r="C15">
        <v>2.68</v>
      </c>
      <c r="D15">
        <f t="shared" si="0"/>
        <v>0.42813479402878885</v>
      </c>
      <c r="E15">
        <f t="shared" si="1"/>
        <v>1.1573148585129598E-2</v>
      </c>
      <c r="F15">
        <f t="shared" si="2"/>
        <v>-1.245022767756642E-3</v>
      </c>
      <c r="G15">
        <f t="shared" si="3"/>
        <v>2.5714285714285716</v>
      </c>
      <c r="H15">
        <f t="shared" si="4"/>
        <v>0.38888888888888884</v>
      </c>
    </row>
    <row r="16" spans="1:11" x14ac:dyDescent="0.35">
      <c r="A16">
        <v>15</v>
      </c>
      <c r="B16" t="s">
        <v>131</v>
      </c>
      <c r="C16">
        <v>2.81</v>
      </c>
      <c r="D16">
        <f t="shared" si="0"/>
        <v>0.44870631990507992</v>
      </c>
      <c r="E16">
        <f t="shared" si="1"/>
        <v>7.570225615440589E-3</v>
      </c>
      <c r="F16">
        <f t="shared" si="2"/>
        <v>-6.586629492895342E-4</v>
      </c>
      <c r="G16">
        <f t="shared" si="3"/>
        <v>2.4</v>
      </c>
      <c r="H16">
        <f t="shared" si="4"/>
        <v>0.41666666666666669</v>
      </c>
    </row>
    <row r="17" spans="1:8" x14ac:dyDescent="0.35">
      <c r="A17">
        <v>16</v>
      </c>
      <c r="B17" t="s">
        <v>157</v>
      </c>
      <c r="C17">
        <v>2.87</v>
      </c>
      <c r="D17">
        <f t="shared" si="0"/>
        <v>0.45788189673399232</v>
      </c>
      <c r="E17">
        <f t="shared" si="1"/>
        <v>6.0577372013366501E-3</v>
      </c>
      <c r="F17">
        <f t="shared" si="2"/>
        <v>-4.714825709776771E-4</v>
      </c>
      <c r="G17">
        <f t="shared" si="3"/>
        <v>2.25</v>
      </c>
      <c r="H17">
        <f t="shared" si="4"/>
        <v>0.44444444444444442</v>
      </c>
    </row>
    <row r="18" spans="1:8" x14ac:dyDescent="0.35">
      <c r="A18">
        <v>17</v>
      </c>
      <c r="B18" t="s">
        <v>168</v>
      </c>
      <c r="C18">
        <v>2.97</v>
      </c>
      <c r="D18">
        <f t="shared" si="0"/>
        <v>0.47275644931721239</v>
      </c>
      <c r="E18">
        <f t="shared" si="1"/>
        <v>3.9635730291731524E-3</v>
      </c>
      <c r="F18">
        <f t="shared" si="2"/>
        <v>-2.4953432660643204E-4</v>
      </c>
      <c r="G18">
        <f t="shared" si="3"/>
        <v>2.1176470588235294</v>
      </c>
      <c r="H18">
        <f t="shared" si="4"/>
        <v>0.47222222222222221</v>
      </c>
    </row>
    <row r="19" spans="1:8" x14ac:dyDescent="0.35">
      <c r="A19">
        <v>18</v>
      </c>
      <c r="B19" t="s">
        <v>163</v>
      </c>
      <c r="C19">
        <v>3.15</v>
      </c>
      <c r="D19">
        <f t="shared" si="0"/>
        <v>0.49831055378960049</v>
      </c>
      <c r="E19">
        <f t="shared" si="1"/>
        <v>1.3989701657689429E-3</v>
      </c>
      <c r="F19">
        <f t="shared" si="2"/>
        <v>-5.2325414742504118E-5</v>
      </c>
      <c r="G19">
        <f t="shared" si="3"/>
        <v>2</v>
      </c>
      <c r="H19">
        <f t="shared" si="4"/>
        <v>0.5</v>
      </c>
    </row>
    <row r="20" spans="1:8" x14ac:dyDescent="0.35">
      <c r="A20">
        <v>19</v>
      </c>
      <c r="B20" t="s">
        <v>143</v>
      </c>
      <c r="C20">
        <v>3.31</v>
      </c>
      <c r="D20">
        <f t="shared" si="0"/>
        <v>0.51982799377571876</v>
      </c>
      <c r="E20">
        <f t="shared" si="1"/>
        <v>2.5234496768260987E-4</v>
      </c>
      <c r="F20">
        <f t="shared" si="2"/>
        <v>-4.0085930811500695E-6</v>
      </c>
      <c r="G20">
        <f t="shared" si="3"/>
        <v>1.8947368421052631</v>
      </c>
      <c r="H20">
        <f t="shared" si="4"/>
        <v>0.52777777777777779</v>
      </c>
    </row>
    <row r="21" spans="1:8" x14ac:dyDescent="0.35">
      <c r="A21">
        <v>20</v>
      </c>
      <c r="B21" t="s">
        <v>37</v>
      </c>
      <c r="C21">
        <v>3.72</v>
      </c>
      <c r="D21">
        <f t="shared" si="0"/>
        <v>0.57054293988189753</v>
      </c>
      <c r="E21">
        <f t="shared" si="1"/>
        <v>1.2130993988235825E-3</v>
      </c>
      <c r="F21">
        <f t="shared" si="2"/>
        <v>4.2251738307408468E-5</v>
      </c>
      <c r="G21">
        <f t="shared" si="3"/>
        <v>1.8</v>
      </c>
      <c r="H21">
        <f t="shared" si="4"/>
        <v>0.55555555555555558</v>
      </c>
    </row>
    <row r="22" spans="1:8" x14ac:dyDescent="0.35">
      <c r="A22">
        <v>21</v>
      </c>
      <c r="B22" t="s">
        <v>69</v>
      </c>
      <c r="C22">
        <v>3.73</v>
      </c>
      <c r="D22">
        <f t="shared" si="0"/>
        <v>0.57170883180868759</v>
      </c>
      <c r="E22">
        <f t="shared" si="1"/>
        <v>1.2956737469066962E-3</v>
      </c>
      <c r="F22">
        <f t="shared" si="2"/>
        <v>4.663838344176938E-5</v>
      </c>
      <c r="G22">
        <f t="shared" si="3"/>
        <v>1.7142857142857142</v>
      </c>
      <c r="H22">
        <f t="shared" si="4"/>
        <v>0.58333333333333337</v>
      </c>
    </row>
    <row r="23" spans="1:8" x14ac:dyDescent="0.35">
      <c r="A23">
        <v>22</v>
      </c>
      <c r="B23" t="s">
        <v>154</v>
      </c>
      <c r="C23">
        <v>3.95</v>
      </c>
      <c r="D23">
        <f t="shared" si="0"/>
        <v>0.59659709562646024</v>
      </c>
      <c r="E23">
        <f t="shared" si="1"/>
        <v>3.7068288514231838E-3</v>
      </c>
      <c r="F23">
        <f t="shared" si="2"/>
        <v>2.2568557524806933E-4</v>
      </c>
      <c r="G23">
        <f t="shared" si="3"/>
        <v>1.6363636363636365</v>
      </c>
      <c r="H23">
        <f t="shared" si="4"/>
        <v>0.61111111111111105</v>
      </c>
    </row>
    <row r="24" spans="1:8" x14ac:dyDescent="0.35">
      <c r="A24">
        <v>23</v>
      </c>
      <c r="B24" t="s">
        <v>44</v>
      </c>
      <c r="C24">
        <v>4.5999999999999996</v>
      </c>
      <c r="D24">
        <f t="shared" si="0"/>
        <v>0.66275783168157409</v>
      </c>
      <c r="E24">
        <f t="shared" si="1"/>
        <v>1.6140296924286295E-2</v>
      </c>
      <c r="F24">
        <f t="shared" si="2"/>
        <v>2.0505354408647414E-3</v>
      </c>
      <c r="G24">
        <f t="shared" si="3"/>
        <v>1.5652173913043479</v>
      </c>
      <c r="H24">
        <f t="shared" si="4"/>
        <v>0.63888888888888884</v>
      </c>
    </row>
    <row r="25" spans="1:8" x14ac:dyDescent="0.35">
      <c r="A25">
        <v>24</v>
      </c>
      <c r="B25" t="s">
        <v>15</v>
      </c>
      <c r="C25">
        <v>4.6900000000000004</v>
      </c>
      <c r="D25">
        <f t="shared" si="0"/>
        <v>0.67117284271508326</v>
      </c>
      <c r="E25">
        <f t="shared" si="1"/>
        <v>1.8349270539873001E-2</v>
      </c>
      <c r="F25">
        <f t="shared" si="2"/>
        <v>2.4855826333838797E-3</v>
      </c>
      <c r="G25">
        <f t="shared" si="3"/>
        <v>1.5</v>
      </c>
      <c r="H25">
        <f t="shared" si="4"/>
        <v>0.66666666666666663</v>
      </c>
    </row>
    <row r="26" spans="1:8" x14ac:dyDescent="0.35">
      <c r="A26">
        <v>25</v>
      </c>
      <c r="B26" t="s">
        <v>92</v>
      </c>
      <c r="C26">
        <v>4.72</v>
      </c>
      <c r="D26">
        <f t="shared" si="0"/>
        <v>0.67394199863408777</v>
      </c>
      <c r="E26">
        <f t="shared" si="1"/>
        <v>1.9107155602310789E-2</v>
      </c>
      <c r="F26">
        <f t="shared" si="2"/>
        <v>2.6411560423638186E-3</v>
      </c>
      <c r="G26">
        <f t="shared" si="3"/>
        <v>1.44</v>
      </c>
      <c r="H26">
        <f t="shared" si="4"/>
        <v>0.69444444444444442</v>
      </c>
    </row>
    <row r="27" spans="1:8" x14ac:dyDescent="0.35">
      <c r="A27">
        <v>26</v>
      </c>
      <c r="B27" t="s">
        <v>149</v>
      </c>
      <c r="C27">
        <v>5.52</v>
      </c>
      <c r="D27">
        <f t="shared" si="0"/>
        <v>0.74193907772919887</v>
      </c>
      <c r="E27">
        <f t="shared" si="1"/>
        <v>4.2529045256007432E-2</v>
      </c>
      <c r="F27">
        <f t="shared" si="2"/>
        <v>8.7705827382177377E-3</v>
      </c>
      <c r="G27">
        <f t="shared" si="3"/>
        <v>1.3846153846153846</v>
      </c>
      <c r="H27">
        <f t="shared" si="4"/>
        <v>0.72222222222222221</v>
      </c>
    </row>
    <row r="28" spans="1:8" x14ac:dyDescent="0.35">
      <c r="A28">
        <v>27</v>
      </c>
      <c r="B28" t="s">
        <v>21</v>
      </c>
      <c r="C28">
        <v>6.34</v>
      </c>
      <c r="D28">
        <f t="shared" si="0"/>
        <v>0.80208925788173269</v>
      </c>
      <c r="E28">
        <f t="shared" si="1"/>
        <v>7.0956117167942867E-2</v>
      </c>
      <c r="F28">
        <f t="shared" si="2"/>
        <v>1.8900999180493684E-2</v>
      </c>
      <c r="G28">
        <f t="shared" si="3"/>
        <v>1.3333333333333333</v>
      </c>
      <c r="H28">
        <f t="shared" si="4"/>
        <v>0.75</v>
      </c>
    </row>
    <row r="29" spans="1:8" x14ac:dyDescent="0.35">
      <c r="A29">
        <v>28</v>
      </c>
      <c r="B29" t="s">
        <v>8</v>
      </c>
      <c r="C29">
        <v>7.29</v>
      </c>
      <c r="D29">
        <f t="shared" si="0"/>
        <v>0.86272752831797461</v>
      </c>
      <c r="E29">
        <f t="shared" si="1"/>
        <v>0.1069382640655934</v>
      </c>
      <c r="F29">
        <f t="shared" si="2"/>
        <v>3.497032712259291E-2</v>
      </c>
      <c r="G29">
        <f t="shared" si="3"/>
        <v>1.2857142857142858</v>
      </c>
      <c r="H29">
        <f t="shared" si="4"/>
        <v>0.77777777777777768</v>
      </c>
    </row>
    <row r="30" spans="1:8" x14ac:dyDescent="0.35">
      <c r="A30">
        <v>29</v>
      </c>
      <c r="B30" t="s">
        <v>119</v>
      </c>
      <c r="C30">
        <v>7.6</v>
      </c>
      <c r="D30">
        <f t="shared" si="0"/>
        <v>0.88081359228079137</v>
      </c>
      <c r="E30">
        <f t="shared" si="1"/>
        <v>0.11909416798264295</v>
      </c>
      <c r="F30">
        <f t="shared" si="2"/>
        <v>4.1099424630742246E-2</v>
      </c>
      <c r="G30">
        <f t="shared" si="3"/>
        <v>1.2413793103448276</v>
      </c>
      <c r="H30">
        <f t="shared" si="4"/>
        <v>0.80555555555555558</v>
      </c>
    </row>
    <row r="31" spans="1:8" x14ac:dyDescent="0.35">
      <c r="A31">
        <v>30</v>
      </c>
      <c r="B31" t="s">
        <v>28</v>
      </c>
      <c r="C31">
        <v>8.0500000000000007</v>
      </c>
      <c r="D31">
        <f t="shared" si="0"/>
        <v>0.90579588036786851</v>
      </c>
      <c r="E31">
        <f t="shared" si="1"/>
        <v>0.13696106937499752</v>
      </c>
      <c r="F31">
        <f t="shared" si="2"/>
        <v>5.0686897282709434E-2</v>
      </c>
      <c r="G31">
        <f t="shared" si="3"/>
        <v>1.2</v>
      </c>
      <c r="H31">
        <f t="shared" si="4"/>
        <v>0.83333333333333337</v>
      </c>
    </row>
    <row r="32" spans="1:8" x14ac:dyDescent="0.35">
      <c r="A32">
        <v>31</v>
      </c>
      <c r="B32" t="s">
        <v>98</v>
      </c>
      <c r="C32">
        <v>8.85</v>
      </c>
      <c r="D32">
        <f t="shared" si="0"/>
        <v>0.94694327069782547</v>
      </c>
      <c r="E32">
        <f t="shared" si="1"/>
        <v>0.16911003666698421</v>
      </c>
      <c r="F32">
        <f t="shared" si="2"/>
        <v>6.9543104703917669E-2</v>
      </c>
      <c r="G32">
        <f t="shared" si="3"/>
        <v>1.1612903225806452</v>
      </c>
      <c r="H32">
        <f t="shared" si="4"/>
        <v>0.86111111111111105</v>
      </c>
    </row>
    <row r="33" spans="1:8" x14ac:dyDescent="0.35">
      <c r="A33">
        <v>32</v>
      </c>
      <c r="B33" t="s">
        <v>124</v>
      </c>
      <c r="C33">
        <v>8.98</v>
      </c>
      <c r="D33">
        <f t="shared" si="0"/>
        <v>0.95327633666730438</v>
      </c>
      <c r="E33">
        <f t="shared" si="1"/>
        <v>0.17435883665480406</v>
      </c>
      <c r="F33">
        <f t="shared" si="2"/>
        <v>7.28057942512991E-2</v>
      </c>
      <c r="G33">
        <f t="shared" si="3"/>
        <v>1.125</v>
      </c>
      <c r="H33">
        <f t="shared" si="4"/>
        <v>0.88888888888888884</v>
      </c>
    </row>
    <row r="34" spans="1:8" x14ac:dyDescent="0.35">
      <c r="A34">
        <v>33</v>
      </c>
      <c r="B34" t="s">
        <v>85</v>
      </c>
      <c r="C34">
        <v>10.23</v>
      </c>
      <c r="D34">
        <f t="shared" si="0"/>
        <v>1.0098756337121602</v>
      </c>
      <c r="E34">
        <f t="shared" si="1"/>
        <v>0.22482985860004182</v>
      </c>
      <c r="F34">
        <f t="shared" si="2"/>
        <v>0.10660583619071175</v>
      </c>
      <c r="G34">
        <f t="shared" si="3"/>
        <v>1.0909090909090908</v>
      </c>
      <c r="H34">
        <f t="shared" si="4"/>
        <v>0.91666666666666674</v>
      </c>
    </row>
    <row r="35" spans="1:8" x14ac:dyDescent="0.35">
      <c r="A35">
        <v>34</v>
      </c>
      <c r="B35" t="s">
        <v>114</v>
      </c>
      <c r="C35">
        <v>11.11</v>
      </c>
      <c r="D35">
        <f t="shared" si="0"/>
        <v>1.0457140589408676</v>
      </c>
      <c r="E35">
        <f t="shared" si="1"/>
        <v>0.26010070946557023</v>
      </c>
      <c r="F35">
        <f t="shared" si="2"/>
        <v>0.13265154274153132</v>
      </c>
      <c r="G35">
        <f t="shared" si="3"/>
        <v>1.0588235294117647</v>
      </c>
      <c r="H35">
        <f t="shared" si="4"/>
        <v>0.94444444444444442</v>
      </c>
    </row>
    <row r="36" spans="1:8" x14ac:dyDescent="0.35">
      <c r="A36">
        <v>35</v>
      </c>
      <c r="B36" t="s">
        <v>55</v>
      </c>
      <c r="C36">
        <v>14.05</v>
      </c>
      <c r="D36">
        <f t="shared" si="0"/>
        <v>1.1476763242410988</v>
      </c>
      <c r="E36">
        <f t="shared" si="1"/>
        <v>0.37449866545748506</v>
      </c>
      <c r="F36">
        <f t="shared" si="2"/>
        <v>0.22917931214932313</v>
      </c>
      <c r="G36">
        <f t="shared" si="3"/>
        <v>1.0285714285714285</v>
      </c>
      <c r="H36">
        <f t="shared" si="4"/>
        <v>0.97222222222222232</v>
      </c>
    </row>
    <row r="39" spans="1:8" x14ac:dyDescent="0.35">
      <c r="B39" t="s">
        <v>195</v>
      </c>
      <c r="C39" t="s">
        <v>202</v>
      </c>
      <c r="D39" t="s">
        <v>203</v>
      </c>
      <c r="E39" t="s">
        <v>197</v>
      </c>
      <c r="F39" t="s">
        <v>198</v>
      </c>
      <c r="G39" t="s">
        <v>199</v>
      </c>
      <c r="H39" s="1" t="s">
        <v>200</v>
      </c>
    </row>
    <row r="40" spans="1:8" x14ac:dyDescent="0.35">
      <c r="B40">
        <v>2</v>
      </c>
      <c r="C40">
        <v>-3.3000000000000002E-2</v>
      </c>
      <c r="D40">
        <v>-0.05</v>
      </c>
      <c r="E40">
        <f>(C40-D40)/($K$9-$K$10)</f>
        <v>-0.17000000000000004</v>
      </c>
      <c r="F40" s="2">
        <f>C40+(E40*($K$8-$K$9))</f>
        <v>-3.3810513589886085E-2</v>
      </c>
      <c r="G40" s="2">
        <f t="shared" ref="G40:G46" si="5">$K$3+(F40*$K$7)</f>
        <v>0.52529428427118641</v>
      </c>
      <c r="H40" s="3">
        <f t="shared" ref="H40:H46" si="6">10^G40</f>
        <v>3.3519249354082783</v>
      </c>
    </row>
    <row r="41" spans="1:8" x14ac:dyDescent="0.35">
      <c r="B41">
        <v>5</v>
      </c>
      <c r="C41">
        <v>0.83</v>
      </c>
      <c r="D41">
        <v>0.82399999999999995</v>
      </c>
      <c r="E41">
        <f t="shared" ref="E41:E46" si="7">(C41-D41)/($K$9-$K$10)</f>
        <v>-6.0000000000000067E-2</v>
      </c>
      <c r="F41" s="2">
        <f t="shared" ref="F41:F46" si="8">C41+(E41*($K$8-$K$9))</f>
        <v>0.82971393638004021</v>
      </c>
      <c r="G41" s="2">
        <f t="shared" si="5"/>
        <v>0.79139877684676285</v>
      </c>
      <c r="H41" s="3">
        <f t="shared" si="6"/>
        <v>6.1858413430006172</v>
      </c>
    </row>
    <row r="42" spans="1:8" x14ac:dyDescent="0.35">
      <c r="B42">
        <v>10</v>
      </c>
      <c r="C42">
        <v>1.3009999999999999</v>
      </c>
      <c r="D42">
        <v>1.3089999999999999</v>
      </c>
      <c r="E42">
        <f t="shared" si="7"/>
        <v>8.0000000000000085E-2</v>
      </c>
      <c r="F42" s="2">
        <f t="shared" si="8"/>
        <v>1.3013814181599463</v>
      </c>
      <c r="G42" s="2">
        <f t="shared" si="5"/>
        <v>0.93674826394908295</v>
      </c>
      <c r="H42" s="3">
        <f t="shared" si="6"/>
        <v>8.6446669087054726</v>
      </c>
    </row>
    <row r="43" spans="1:8" x14ac:dyDescent="0.35">
      <c r="B43">
        <v>25</v>
      </c>
      <c r="C43">
        <v>1.8180000000000001</v>
      </c>
      <c r="D43">
        <v>1.849</v>
      </c>
      <c r="E43">
        <f t="shared" si="7"/>
        <v>0.30999999999999922</v>
      </c>
      <c r="F43" s="2">
        <f t="shared" si="8"/>
        <v>1.8194779953697924</v>
      </c>
      <c r="G43" s="2">
        <f t="shared" si="5"/>
        <v>1.0964053840090542</v>
      </c>
      <c r="H43" s="3">
        <f t="shared" si="6"/>
        <v>12.485484044916559</v>
      </c>
    </row>
    <row r="44" spans="1:8" x14ac:dyDescent="0.35">
      <c r="B44">
        <v>50</v>
      </c>
      <c r="C44">
        <v>2.1589999999999998</v>
      </c>
      <c r="D44">
        <v>2.2109999999999999</v>
      </c>
      <c r="E44">
        <f t="shared" si="7"/>
        <v>0.52000000000000057</v>
      </c>
      <c r="F44" s="2">
        <f t="shared" si="8"/>
        <v>2.1614792180396512</v>
      </c>
      <c r="G44" s="2">
        <f t="shared" si="5"/>
        <v>1.2017967968659327</v>
      </c>
      <c r="H44" s="3">
        <f t="shared" si="6"/>
        <v>15.914639187763349</v>
      </c>
    </row>
    <row r="45" spans="1:8" x14ac:dyDescent="0.35">
      <c r="B45">
        <v>100</v>
      </c>
      <c r="C45">
        <v>2.472</v>
      </c>
      <c r="D45">
        <v>2.544</v>
      </c>
      <c r="E45">
        <f t="shared" si="7"/>
        <v>0.72000000000000075</v>
      </c>
      <c r="F45" s="2">
        <f t="shared" si="8"/>
        <v>2.4754327634395175</v>
      </c>
      <c r="G45" s="2">
        <f t="shared" si="5"/>
        <v>1.2985450115735118</v>
      </c>
      <c r="H45" s="3">
        <f t="shared" si="6"/>
        <v>19.885889029928236</v>
      </c>
    </row>
    <row r="46" spans="1:8" x14ac:dyDescent="0.35">
      <c r="B46">
        <v>200</v>
      </c>
      <c r="C46">
        <v>2.7629999999999999</v>
      </c>
      <c r="D46">
        <v>2.8559999999999999</v>
      </c>
      <c r="E46">
        <f t="shared" si="7"/>
        <v>0.92999999999999994</v>
      </c>
      <c r="F46" s="2">
        <f t="shared" si="8"/>
        <v>2.7674339861093769</v>
      </c>
      <c r="G46" s="2">
        <f t="shared" si="5"/>
        <v>1.3885283782201852</v>
      </c>
      <c r="H46" s="3">
        <f t="shared" si="6"/>
        <v>24.464051269314556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duration</vt:lpstr>
      <vt:lpstr>magnitude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Syam</cp:lastModifiedBy>
  <dcterms:modified xsi:type="dcterms:W3CDTF">2019-04-16T23:12:26Z</dcterms:modified>
</cp:coreProperties>
</file>