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marchuk\"/>
    </mc:Choice>
  </mc:AlternateContent>
  <xr:revisionPtr revIDLastSave="0" documentId="13_ncr:1_{F95B3D30-18FE-40E0-B7C5-EDEDDEB64DB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" l="1"/>
  <c r="F34" i="3"/>
  <c r="G34" i="3"/>
  <c r="H34" i="3"/>
  <c r="E40" i="3"/>
  <c r="E39" i="3"/>
  <c r="E38" i="3"/>
  <c r="E37" i="3"/>
  <c r="E36" i="3"/>
  <c r="E35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K7" i="3" s="1"/>
  <c r="D6" i="3"/>
  <c r="D5" i="3"/>
  <c r="D4" i="3"/>
  <c r="K3" i="3"/>
  <c r="E29" i="3" s="1"/>
  <c r="D3" i="3"/>
  <c r="K2" i="3"/>
  <c r="D2" i="3"/>
  <c r="K1" i="3"/>
  <c r="G27" i="3" s="1"/>
  <c r="H27" i="3" s="1"/>
  <c r="E40" i="2"/>
  <c r="E39" i="2"/>
  <c r="E38" i="2"/>
  <c r="E37" i="2"/>
  <c r="E36" i="2"/>
  <c r="E35" i="2"/>
  <c r="E34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5" i="2" s="1"/>
  <c r="H5" i="2" s="1"/>
  <c r="I6" i="1"/>
  <c r="I4" i="1"/>
  <c r="I22" i="1"/>
  <c r="I10" i="1"/>
  <c r="I25" i="1"/>
  <c r="I11" i="1"/>
  <c r="I7" i="1"/>
  <c r="I31" i="1"/>
  <c r="I16" i="1"/>
  <c r="I28" i="1"/>
  <c r="I15" i="1"/>
  <c r="I27" i="1"/>
  <c r="I26" i="1"/>
  <c r="I24" i="1"/>
  <c r="I13" i="1"/>
  <c r="I23" i="1"/>
  <c r="I3" i="1"/>
  <c r="I19" i="1"/>
  <c r="I9" i="1"/>
  <c r="I21" i="1"/>
  <c r="I14" i="1"/>
  <c r="I17" i="1"/>
  <c r="I20" i="1"/>
  <c r="I5" i="1"/>
  <c r="I30" i="1"/>
  <c r="I12" i="1"/>
  <c r="I29" i="1"/>
  <c r="I8" i="1"/>
  <c r="I18" i="1"/>
  <c r="H6" i="1"/>
  <c r="H4" i="1"/>
  <c r="H22" i="1"/>
  <c r="H10" i="1"/>
  <c r="H25" i="1"/>
  <c r="H11" i="1"/>
  <c r="H7" i="1"/>
  <c r="H31" i="1"/>
  <c r="H16" i="1"/>
  <c r="H28" i="1"/>
  <c r="H15" i="1"/>
  <c r="H27" i="1"/>
  <c r="H26" i="1"/>
  <c r="H24" i="1"/>
  <c r="H13" i="1"/>
  <c r="H23" i="1"/>
  <c r="H3" i="1"/>
  <c r="H19" i="1"/>
  <c r="H9" i="1"/>
  <c r="H21" i="1"/>
  <c r="H14" i="1"/>
  <c r="H17" i="1"/>
  <c r="H20" i="1"/>
  <c r="H5" i="1"/>
  <c r="H30" i="1"/>
  <c r="H12" i="1"/>
  <c r="H29" i="1"/>
  <c r="H8" i="1"/>
  <c r="H18" i="1"/>
  <c r="E10" i="3" l="1"/>
  <c r="F14" i="3"/>
  <c r="F22" i="3"/>
  <c r="F26" i="3"/>
  <c r="F30" i="3"/>
  <c r="F2" i="3"/>
  <c r="F4" i="3"/>
  <c r="F11" i="3"/>
  <c r="F15" i="3"/>
  <c r="F23" i="3"/>
  <c r="F27" i="3"/>
  <c r="F8" i="3"/>
  <c r="E12" i="3"/>
  <c r="E16" i="3"/>
  <c r="E20" i="3"/>
  <c r="E24" i="3"/>
  <c r="F18" i="3"/>
  <c r="F19" i="3"/>
  <c r="F6" i="3"/>
  <c r="G4" i="3"/>
  <c r="H4" i="3" s="1"/>
  <c r="E5" i="3"/>
  <c r="E7" i="3"/>
  <c r="F3" i="3"/>
  <c r="F5" i="3"/>
  <c r="F7" i="3"/>
  <c r="G12" i="3"/>
  <c r="H12" i="3" s="1"/>
  <c r="E14" i="3"/>
  <c r="F17" i="3"/>
  <c r="G20" i="3"/>
  <c r="H20" i="3" s="1"/>
  <c r="F25" i="3"/>
  <c r="G28" i="3"/>
  <c r="H28" i="3" s="1"/>
  <c r="F29" i="3"/>
  <c r="E30" i="3"/>
  <c r="E2" i="3"/>
  <c r="G3" i="3"/>
  <c r="H3" i="3" s="1"/>
  <c r="E4" i="3"/>
  <c r="G5" i="3"/>
  <c r="H5" i="3" s="1"/>
  <c r="E6" i="3"/>
  <c r="K6" i="3"/>
  <c r="G7" i="3"/>
  <c r="H7" i="3" s="1"/>
  <c r="E8" i="3"/>
  <c r="K8" i="3"/>
  <c r="F35" i="3" s="1"/>
  <c r="G35" i="3" s="1"/>
  <c r="H35" i="3" s="1"/>
  <c r="G9" i="3"/>
  <c r="H9" i="3" s="1"/>
  <c r="F10" i="3"/>
  <c r="E11" i="3"/>
  <c r="G13" i="3"/>
  <c r="H13" i="3" s="1"/>
  <c r="E15" i="3"/>
  <c r="G17" i="3"/>
  <c r="H17" i="3" s="1"/>
  <c r="E19" i="3"/>
  <c r="G21" i="3"/>
  <c r="H21" i="3" s="1"/>
  <c r="E23" i="3"/>
  <c r="G25" i="3"/>
  <c r="H25" i="3" s="1"/>
  <c r="E27" i="3"/>
  <c r="G29" i="3"/>
  <c r="H29" i="3" s="1"/>
  <c r="G2" i="3"/>
  <c r="H2" i="3" s="1"/>
  <c r="E3" i="3"/>
  <c r="G6" i="3"/>
  <c r="H6" i="3" s="1"/>
  <c r="F9" i="3"/>
  <c r="F13" i="3"/>
  <c r="G16" i="3"/>
  <c r="H16" i="3" s="1"/>
  <c r="E18" i="3"/>
  <c r="F21" i="3"/>
  <c r="E22" i="3"/>
  <c r="G24" i="3"/>
  <c r="H24" i="3" s="1"/>
  <c r="E26" i="3"/>
  <c r="G10" i="3"/>
  <c r="H10" i="3" s="1"/>
  <c r="G14" i="3"/>
  <c r="H14" i="3" s="1"/>
  <c r="G18" i="3"/>
  <c r="H18" i="3" s="1"/>
  <c r="G22" i="3"/>
  <c r="H22" i="3" s="1"/>
  <c r="G26" i="3"/>
  <c r="H26" i="3" s="1"/>
  <c r="E28" i="3"/>
  <c r="G30" i="3"/>
  <c r="H30" i="3" s="1"/>
  <c r="G8" i="3"/>
  <c r="H8" i="3" s="1"/>
  <c r="E9" i="3"/>
  <c r="G11" i="3"/>
  <c r="H11" i="3" s="1"/>
  <c r="F12" i="3"/>
  <c r="E13" i="3"/>
  <c r="G15" i="3"/>
  <c r="H15" i="3" s="1"/>
  <c r="F16" i="3"/>
  <c r="E17" i="3"/>
  <c r="G19" i="3"/>
  <c r="H19" i="3" s="1"/>
  <c r="F20" i="3"/>
  <c r="E21" i="3"/>
  <c r="G23" i="3"/>
  <c r="H23" i="3" s="1"/>
  <c r="F24" i="3"/>
  <c r="E25" i="3"/>
  <c r="F28" i="3"/>
  <c r="K6" i="2"/>
  <c r="G17" i="2"/>
  <c r="H17" i="2" s="1"/>
  <c r="G25" i="2"/>
  <c r="H25" i="2" s="1"/>
  <c r="G30" i="2"/>
  <c r="H30" i="2" s="1"/>
  <c r="G3" i="2"/>
  <c r="H3" i="2" s="1"/>
  <c r="G7" i="2"/>
  <c r="H7" i="2" s="1"/>
  <c r="G9" i="2"/>
  <c r="H9" i="2" s="1"/>
  <c r="G14" i="2"/>
  <c r="H14" i="2" s="1"/>
  <c r="G22" i="2"/>
  <c r="H22" i="2" s="1"/>
  <c r="G10" i="2"/>
  <c r="H10" i="2" s="1"/>
  <c r="G13" i="2"/>
  <c r="H13" i="2" s="1"/>
  <c r="G18" i="2"/>
  <c r="H18" i="2" s="1"/>
  <c r="G21" i="2"/>
  <c r="H21" i="2" s="1"/>
  <c r="G26" i="2"/>
  <c r="H26" i="2" s="1"/>
  <c r="G29" i="2"/>
  <c r="H29" i="2" s="1"/>
  <c r="E7" i="2"/>
  <c r="K7" i="2"/>
  <c r="K3" i="2"/>
  <c r="E5" i="2" s="1"/>
  <c r="E3" i="2"/>
  <c r="K8" i="2"/>
  <c r="F34" i="2" s="1"/>
  <c r="E18" i="2"/>
  <c r="F36" i="2"/>
  <c r="G2" i="2"/>
  <c r="H2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F40" i="3" l="1"/>
  <c r="G40" i="3" s="1"/>
  <c r="H40" i="3" s="1"/>
  <c r="K5" i="3"/>
  <c r="F38" i="3"/>
  <c r="G38" i="3" s="1"/>
  <c r="H38" i="3" s="1"/>
  <c r="K4" i="3"/>
  <c r="F36" i="3"/>
  <c r="G36" i="3" s="1"/>
  <c r="H36" i="3" s="1"/>
  <c r="F39" i="3"/>
  <c r="G39" i="3" s="1"/>
  <c r="H39" i="3" s="1"/>
  <c r="F37" i="3"/>
  <c r="G37" i="3" s="1"/>
  <c r="H37" i="3" s="1"/>
  <c r="E17" i="2"/>
  <c r="E16" i="2"/>
  <c r="E25" i="2"/>
  <c r="F39" i="2"/>
  <c r="G39" i="2" s="1"/>
  <c r="H39" i="2" s="1"/>
  <c r="F35" i="2"/>
  <c r="F20" i="2"/>
  <c r="E28" i="2"/>
  <c r="E26" i="2"/>
  <c r="E10" i="2"/>
  <c r="G36" i="2"/>
  <c r="H36" i="2" s="1"/>
  <c r="G35" i="2"/>
  <c r="H35" i="2" s="1"/>
  <c r="G34" i="2"/>
  <c r="H34" i="2" s="1"/>
  <c r="F27" i="2"/>
  <c r="F23" i="2"/>
  <c r="F19" i="2"/>
  <c r="F15" i="2"/>
  <c r="F30" i="2"/>
  <c r="E19" i="2"/>
  <c r="F14" i="2"/>
  <c r="E11" i="2"/>
  <c r="F6" i="2"/>
  <c r="E4" i="2"/>
  <c r="E27" i="2"/>
  <c r="F22" i="2"/>
  <c r="E8" i="2"/>
  <c r="F18" i="2"/>
  <c r="F11" i="2"/>
  <c r="F4" i="2"/>
  <c r="E2" i="2"/>
  <c r="F26" i="2"/>
  <c r="E15" i="2"/>
  <c r="F8" i="2"/>
  <c r="E6" i="2"/>
  <c r="F2" i="2"/>
  <c r="E23" i="2"/>
  <c r="F10" i="2"/>
  <c r="F12" i="2"/>
  <c r="F29" i="2"/>
  <c r="F28" i="2"/>
  <c r="F5" i="2"/>
  <c r="F24" i="2"/>
  <c r="F7" i="2"/>
  <c r="E13" i="2"/>
  <c r="E29" i="2"/>
  <c r="E21" i="2"/>
  <c r="F40" i="2"/>
  <c r="G40" i="2" s="1"/>
  <c r="H40" i="2" s="1"/>
  <c r="F16" i="2"/>
  <c r="F3" i="2"/>
  <c r="F37" i="2"/>
  <c r="G37" i="2" s="1"/>
  <c r="H37" i="2" s="1"/>
  <c r="E9" i="2"/>
  <c r="F21" i="2"/>
  <c r="F38" i="2"/>
  <c r="G38" i="2" s="1"/>
  <c r="H38" i="2" s="1"/>
  <c r="E24" i="2"/>
  <c r="E22" i="2"/>
  <c r="F13" i="2"/>
  <c r="F25" i="2"/>
  <c r="F9" i="2"/>
  <c r="E30" i="2"/>
  <c r="E14" i="2"/>
  <c r="F17" i="2"/>
  <c r="E20" i="2"/>
  <c r="E12" i="2"/>
  <c r="K4" i="2" l="1"/>
  <c r="K5" i="2"/>
</calcChain>
</file>

<file path=xl/sharedStrings.xml><?xml version="1.0" encoding="utf-8"?>
<sst xmlns="http://schemas.openxmlformats.org/spreadsheetml/2006/main" count="321" uniqueCount="187">
  <si>
    <t>Samarchuk</t>
  </si>
  <si>
    <t>start_date</t>
  </si>
  <si>
    <t>end_date</t>
  </si>
  <si>
    <t>duration</t>
  </si>
  <si>
    <t>peak</t>
  </si>
  <si>
    <t>sum</t>
  </si>
  <si>
    <t>average</t>
  </si>
  <si>
    <t>median</t>
  </si>
  <si>
    <t>11/01/1949</t>
  </si>
  <si>
    <t>02/01/1950</t>
  </si>
  <si>
    <t>3</t>
  </si>
  <si>
    <t>-1.8</t>
  </si>
  <si>
    <t>-3.85</t>
  </si>
  <si>
    <t>-1.28</t>
  </si>
  <si>
    <t>10/01/1952</t>
  </si>
  <si>
    <t>01/01/1953</t>
  </si>
  <si>
    <t>-1.05</t>
  </si>
  <si>
    <t>-1.38</t>
  </si>
  <si>
    <t>-0.46</t>
  </si>
  <si>
    <t>-0.23</t>
  </si>
  <si>
    <t>09/01/1953</t>
  </si>
  <si>
    <t>10/01/1953</t>
  </si>
  <si>
    <t>1</t>
  </si>
  <si>
    <t>-1.13</t>
  </si>
  <si>
    <t>10/01/1954</t>
  </si>
  <si>
    <t>03/01/1955</t>
  </si>
  <si>
    <t>5</t>
  </si>
  <si>
    <t>-1.9</t>
  </si>
  <si>
    <t>-5.59</t>
  </si>
  <si>
    <t>-1.12</t>
  </si>
  <si>
    <t>-0.95</t>
  </si>
  <si>
    <t>10/01/1955</t>
  </si>
  <si>
    <t>12/01/1955</t>
  </si>
  <si>
    <t>2</t>
  </si>
  <si>
    <t>-1.37</t>
  </si>
  <si>
    <t>-1.89</t>
  </si>
  <si>
    <t>-0.94</t>
  </si>
  <si>
    <t>07/01/1956</t>
  </si>
  <si>
    <t>06/01/1957</t>
  </si>
  <si>
    <t>11</t>
  </si>
  <si>
    <t>-1.53</t>
  </si>
  <si>
    <t>-8.34</t>
  </si>
  <si>
    <t>-0.76</t>
  </si>
  <si>
    <t>-0.75</t>
  </si>
  <si>
    <t>09/01/1959</t>
  </si>
  <si>
    <t>12/01/1959</t>
  </si>
  <si>
    <t>-2</t>
  </si>
  <si>
    <t>-0.67</t>
  </si>
  <si>
    <t>08/01/1960</t>
  </si>
  <si>
    <t>09/01/1960</t>
  </si>
  <si>
    <t>02/01/1961</t>
  </si>
  <si>
    <t>10/01/1962</t>
  </si>
  <si>
    <t>20</t>
  </si>
  <si>
    <t>-1.99</t>
  </si>
  <si>
    <t>-17.31</t>
  </si>
  <si>
    <t>-0.87</t>
  </si>
  <si>
    <t>-0.86</t>
  </si>
  <si>
    <t>08/01/1963</t>
  </si>
  <si>
    <t>12/01/1963</t>
  </si>
  <si>
    <t>4</t>
  </si>
  <si>
    <t>-1.32</t>
  </si>
  <si>
    <t>-2.99</t>
  </si>
  <si>
    <t>10/01/1964</t>
  </si>
  <si>
    <t>09/01/1965</t>
  </si>
  <si>
    <t>-2.51</t>
  </si>
  <si>
    <t>-12.3</t>
  </si>
  <si>
    <t>-1.19</t>
  </si>
  <si>
    <t>03/01/1967</t>
  </si>
  <si>
    <t>06/01/1967</t>
  </si>
  <si>
    <t>-1.74</t>
  </si>
  <si>
    <t>-2.77</t>
  </si>
  <si>
    <t>-0.92</t>
  </si>
  <si>
    <t>-0.59</t>
  </si>
  <si>
    <t>05/01/1971</t>
  </si>
  <si>
    <t>02/01/1972</t>
  </si>
  <si>
    <t>9</t>
  </si>
  <si>
    <t>-2.19</t>
  </si>
  <si>
    <t>-10.38</t>
  </si>
  <si>
    <t>-1.15</t>
  </si>
  <si>
    <t>-1.29</t>
  </si>
  <si>
    <t>08/01/1973</t>
  </si>
  <si>
    <t>09/01/1974</t>
  </si>
  <si>
    <t>13</t>
  </si>
  <si>
    <t>-1.57</t>
  </si>
  <si>
    <t>-9.84</t>
  </si>
  <si>
    <t>05/01/1975</t>
  </si>
  <si>
    <t>01/01/1976</t>
  </si>
  <si>
    <t>8</t>
  </si>
  <si>
    <t>-2.08</t>
  </si>
  <si>
    <t>-7.92</t>
  </si>
  <si>
    <t>-0.99</t>
  </si>
  <si>
    <t>-1.25</t>
  </si>
  <si>
    <t>08/01/1976</t>
  </si>
  <si>
    <t>10/01/1976</t>
  </si>
  <si>
    <t>-1.39</t>
  </si>
  <si>
    <t>-2.42</t>
  </si>
  <si>
    <t>-1.21</t>
  </si>
  <si>
    <t>03/01/1977</t>
  </si>
  <si>
    <t>07/01/1977</t>
  </si>
  <si>
    <t>-2.23</t>
  </si>
  <si>
    <t>-5.77</t>
  </si>
  <si>
    <t>-1.44</t>
  </si>
  <si>
    <t>-1.5</t>
  </si>
  <si>
    <t>02/01/1982</t>
  </si>
  <si>
    <t>03/01/1982</t>
  </si>
  <si>
    <t>-1.07</t>
  </si>
  <si>
    <t>10/01/1983</t>
  </si>
  <si>
    <t>03/01/1984</t>
  </si>
  <si>
    <t>-1.47</t>
  </si>
  <si>
    <t>-4.26</t>
  </si>
  <si>
    <t>-0.85</t>
  </si>
  <si>
    <t>-0.89</t>
  </si>
  <si>
    <t>09/01/1984</t>
  </si>
  <si>
    <t>10/01/1984</t>
  </si>
  <si>
    <t>-1.75</t>
  </si>
  <si>
    <t>02/01/1986</t>
  </si>
  <si>
    <t>09/01/1986</t>
  </si>
  <si>
    <t>7</t>
  </si>
  <si>
    <t>-5.46</t>
  </si>
  <si>
    <t>-0.78</t>
  </si>
  <si>
    <t>05/01/1989</t>
  </si>
  <si>
    <t>07/01/1989</t>
  </si>
  <si>
    <t>-1.33</t>
  </si>
  <si>
    <t>03/01/1992</t>
  </si>
  <si>
    <t>07/01/1992</t>
  </si>
  <si>
    <t>-1.35</t>
  </si>
  <si>
    <t>-3.02</t>
  </si>
  <si>
    <t>-0.82</t>
  </si>
  <si>
    <t>11/01/1992</t>
  </si>
  <si>
    <t>07/01/1993</t>
  </si>
  <si>
    <t>-1.55</t>
  </si>
  <si>
    <t>-4.98</t>
  </si>
  <si>
    <t>-0.62</t>
  </si>
  <si>
    <t>-0.4</t>
  </si>
  <si>
    <t>03/01/1994</t>
  </si>
  <si>
    <t>05/01/1994</t>
  </si>
  <si>
    <t>-1.23</t>
  </si>
  <si>
    <t>-0.61</t>
  </si>
  <si>
    <t>02/01/1995</t>
  </si>
  <si>
    <t>04/01/1996</t>
  </si>
  <si>
    <t>14</t>
  </si>
  <si>
    <t>-2.68</t>
  </si>
  <si>
    <t>-1.24</t>
  </si>
  <si>
    <t>07/01/1996</t>
  </si>
  <si>
    <t>09/01/1996</t>
  </si>
  <si>
    <t>-1.26</t>
  </si>
  <si>
    <t>-2.1</t>
  </si>
  <si>
    <t>12/01/1996</t>
  </si>
  <si>
    <t>07/01/1997</t>
  </si>
  <si>
    <t>-2.79</t>
  </si>
  <si>
    <t>-14.32</t>
  </si>
  <si>
    <t>-2.05</t>
  </si>
  <si>
    <t>-2.03</t>
  </si>
  <si>
    <t>12/01/1997</t>
  </si>
  <si>
    <t>03/01/1998</t>
  </si>
  <si>
    <t>-1.04</t>
  </si>
  <si>
    <t>-1.7</t>
  </si>
  <si>
    <t>-0.57</t>
  </si>
  <si>
    <t>-0.39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</si>
  <si>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</si>
  <si>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</si>
  <si>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</si>
  <si>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</si>
  <si>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</si>
  <si>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</si>
  <si>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</si>
  <si>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</si>
  <si>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</si>
  <si>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</si>
  <si>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</si>
  <si>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</si>
  <si>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</si>
  <si>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</si>
  <si>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</si>
  <si>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</si>
  <si>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</si>
  <si>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</si>
  <si>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</si>
  <si>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</si>
  <si>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</si>
  <si>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</si>
  <si>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</si>
  <si>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</si>
  <si>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</si>
  <si>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</si>
  <si>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(0.3)</t>
  </si>
  <si>
    <t>K (0.4)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</si>
</sst>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workbookViewId="0">
      <selection activeCell="I31" sqref="I3:I3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159</v>
      </c>
    </row>
    <row r="3" spans="1:9" x14ac:dyDescent="0.35">
      <c r="A3" t="s">
        <v>103</v>
      </c>
      <c r="B3" t="s">
        <v>104</v>
      </c>
      <c r="C3" t="s">
        <v>22</v>
      </c>
      <c r="D3" t="s">
        <v>105</v>
      </c>
      <c r="E3" t="s">
        <v>105</v>
      </c>
      <c r="F3" t="s">
        <v>105</v>
      </c>
      <c r="G3" t="s">
        <v>105</v>
      </c>
      <c r="H3">
        <f>C3*1</f>
        <v>1</v>
      </c>
      <c r="I3">
        <f>E3*-1</f>
        <v>1.07</v>
      </c>
    </row>
    <row r="4" spans="1:9" x14ac:dyDescent="0.35">
      <c r="A4" t="s">
        <v>20</v>
      </c>
      <c r="B4" t="s">
        <v>21</v>
      </c>
      <c r="C4" t="s">
        <v>22</v>
      </c>
      <c r="D4" t="s">
        <v>23</v>
      </c>
      <c r="E4" t="s">
        <v>23</v>
      </c>
      <c r="F4" t="s">
        <v>23</v>
      </c>
      <c r="G4" t="s">
        <v>23</v>
      </c>
      <c r="H4">
        <f>C4*1</f>
        <v>1</v>
      </c>
      <c r="I4">
        <f>E4*-1</f>
        <v>1.1299999999999999</v>
      </c>
    </row>
    <row r="5" spans="1:9" x14ac:dyDescent="0.35">
      <c r="A5" t="s">
        <v>134</v>
      </c>
      <c r="B5" t="s">
        <v>135</v>
      </c>
      <c r="C5" t="s">
        <v>33</v>
      </c>
      <c r="D5" t="s">
        <v>66</v>
      </c>
      <c r="E5" t="s">
        <v>136</v>
      </c>
      <c r="F5" t="s">
        <v>137</v>
      </c>
      <c r="G5" t="s">
        <v>137</v>
      </c>
      <c r="H5">
        <f>C5*1</f>
        <v>2</v>
      </c>
      <c r="I5">
        <f>E5*-1</f>
        <v>1.23</v>
      </c>
    </row>
    <row r="6" spans="1:9" x14ac:dyDescent="0.35">
      <c r="A6" t="s">
        <v>14</v>
      </c>
      <c r="B6" t="s">
        <v>15</v>
      </c>
      <c r="C6" t="s">
        <v>10</v>
      </c>
      <c r="D6" t="s">
        <v>16</v>
      </c>
      <c r="E6" t="s">
        <v>17</v>
      </c>
      <c r="F6" t="s">
        <v>18</v>
      </c>
      <c r="G6" t="s">
        <v>19</v>
      </c>
      <c r="H6">
        <f>C6*1</f>
        <v>3</v>
      </c>
      <c r="I6">
        <f>E6*-1</f>
        <v>1.38</v>
      </c>
    </row>
    <row r="7" spans="1:9" x14ac:dyDescent="0.35">
      <c r="A7" t="s">
        <v>48</v>
      </c>
      <c r="B7" t="s">
        <v>49</v>
      </c>
      <c r="C7" t="s">
        <v>22</v>
      </c>
      <c r="D7" t="s">
        <v>40</v>
      </c>
      <c r="E7" t="s">
        <v>40</v>
      </c>
      <c r="F7" t="s">
        <v>40</v>
      </c>
      <c r="G7" t="s">
        <v>40</v>
      </c>
      <c r="H7">
        <f>C7*1</f>
        <v>1</v>
      </c>
      <c r="I7">
        <f>E7*-1</f>
        <v>1.53</v>
      </c>
    </row>
    <row r="8" spans="1:9" x14ac:dyDescent="0.35">
      <c r="A8" t="s">
        <v>153</v>
      </c>
      <c r="B8" t="s">
        <v>154</v>
      </c>
      <c r="C8" t="s">
        <v>10</v>
      </c>
      <c r="D8" t="s">
        <v>155</v>
      </c>
      <c r="E8" t="s">
        <v>156</v>
      </c>
      <c r="F8" t="s">
        <v>157</v>
      </c>
      <c r="G8" t="s">
        <v>158</v>
      </c>
      <c r="H8">
        <f>C8*1</f>
        <v>3</v>
      </c>
      <c r="I8">
        <f>E8*-1</f>
        <v>1.7</v>
      </c>
    </row>
    <row r="9" spans="1:9" x14ac:dyDescent="0.35">
      <c r="A9" t="s">
        <v>112</v>
      </c>
      <c r="B9" t="s">
        <v>113</v>
      </c>
      <c r="C9" t="s">
        <v>22</v>
      </c>
      <c r="D9" t="s">
        <v>114</v>
      </c>
      <c r="E9" t="s">
        <v>114</v>
      </c>
      <c r="F9" t="s">
        <v>114</v>
      </c>
      <c r="G9" t="s">
        <v>114</v>
      </c>
      <c r="H9">
        <f>C9*1</f>
        <v>1</v>
      </c>
      <c r="I9">
        <f>E9*-1</f>
        <v>1.75</v>
      </c>
    </row>
    <row r="10" spans="1:9" x14ac:dyDescent="0.3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36</v>
      </c>
      <c r="G10" t="s">
        <v>36</v>
      </c>
      <c r="H10">
        <f>C10*1</f>
        <v>2</v>
      </c>
      <c r="I10">
        <f>E10*-1</f>
        <v>1.89</v>
      </c>
    </row>
    <row r="11" spans="1:9" x14ac:dyDescent="0.35">
      <c r="A11" t="s">
        <v>44</v>
      </c>
      <c r="B11" t="s">
        <v>45</v>
      </c>
      <c r="C11" t="s">
        <v>10</v>
      </c>
      <c r="D11" t="s">
        <v>23</v>
      </c>
      <c r="E11" t="s">
        <v>46</v>
      </c>
      <c r="F11" t="s">
        <v>47</v>
      </c>
      <c r="G11" t="s">
        <v>42</v>
      </c>
      <c r="H11">
        <f>C11*1</f>
        <v>3</v>
      </c>
      <c r="I11">
        <f>E11*-1</f>
        <v>2</v>
      </c>
    </row>
    <row r="12" spans="1:9" x14ac:dyDescent="0.35">
      <c r="A12" t="s">
        <v>143</v>
      </c>
      <c r="B12" t="s">
        <v>144</v>
      </c>
      <c r="C12" t="s">
        <v>33</v>
      </c>
      <c r="D12" t="s">
        <v>145</v>
      </c>
      <c r="E12" t="s">
        <v>146</v>
      </c>
      <c r="F12" t="s">
        <v>16</v>
      </c>
      <c r="G12" t="s">
        <v>16</v>
      </c>
      <c r="H12">
        <f>C12*1</f>
        <v>2</v>
      </c>
      <c r="I12">
        <f>E12*-1</f>
        <v>2.1</v>
      </c>
    </row>
    <row r="13" spans="1:9" x14ac:dyDescent="0.35">
      <c r="A13" t="s">
        <v>92</v>
      </c>
      <c r="B13" t="s">
        <v>93</v>
      </c>
      <c r="C13" t="s">
        <v>33</v>
      </c>
      <c r="D13" t="s">
        <v>94</v>
      </c>
      <c r="E13" t="s">
        <v>95</v>
      </c>
      <c r="F13" t="s">
        <v>96</v>
      </c>
      <c r="G13" t="s">
        <v>96</v>
      </c>
      <c r="H13">
        <f>C13*1</f>
        <v>2</v>
      </c>
      <c r="I13">
        <f>E13*-1</f>
        <v>2.42</v>
      </c>
    </row>
    <row r="14" spans="1:9" x14ac:dyDescent="0.35">
      <c r="A14" t="s">
        <v>120</v>
      </c>
      <c r="B14" t="s">
        <v>121</v>
      </c>
      <c r="C14" t="s">
        <v>33</v>
      </c>
      <c r="D14" t="s">
        <v>122</v>
      </c>
      <c r="E14" t="s">
        <v>95</v>
      </c>
      <c r="F14" t="s">
        <v>96</v>
      </c>
      <c r="G14" t="s">
        <v>96</v>
      </c>
      <c r="H14">
        <f>C14*1</f>
        <v>2</v>
      </c>
      <c r="I14">
        <f>E14*-1</f>
        <v>2.42</v>
      </c>
    </row>
    <row r="15" spans="1:9" x14ac:dyDescent="0.35">
      <c r="A15" t="s">
        <v>67</v>
      </c>
      <c r="B15" t="s">
        <v>68</v>
      </c>
      <c r="C15" t="s">
        <v>10</v>
      </c>
      <c r="D15" t="s">
        <v>69</v>
      </c>
      <c r="E15" t="s">
        <v>70</v>
      </c>
      <c r="F15" t="s">
        <v>71</v>
      </c>
      <c r="G15" t="s">
        <v>72</v>
      </c>
      <c r="H15">
        <f>C15*1</f>
        <v>3</v>
      </c>
      <c r="I15">
        <f>E15*-1</f>
        <v>2.77</v>
      </c>
    </row>
    <row r="16" spans="1:9" x14ac:dyDescent="0.35">
      <c r="A16" t="s">
        <v>57</v>
      </c>
      <c r="B16" t="s">
        <v>58</v>
      </c>
      <c r="C16" t="s">
        <v>59</v>
      </c>
      <c r="D16" t="s">
        <v>60</v>
      </c>
      <c r="E16" t="s">
        <v>61</v>
      </c>
      <c r="F16" t="s">
        <v>43</v>
      </c>
      <c r="G16" t="s">
        <v>42</v>
      </c>
      <c r="H16">
        <f>C16*1</f>
        <v>4</v>
      </c>
      <c r="I16">
        <f>E16*-1</f>
        <v>2.99</v>
      </c>
    </row>
    <row r="17" spans="1:9" x14ac:dyDescent="0.35">
      <c r="A17" t="s">
        <v>123</v>
      </c>
      <c r="B17" t="s">
        <v>124</v>
      </c>
      <c r="C17" t="s">
        <v>59</v>
      </c>
      <c r="D17" t="s">
        <v>125</v>
      </c>
      <c r="E17" t="s">
        <v>126</v>
      </c>
      <c r="F17" t="s">
        <v>42</v>
      </c>
      <c r="G17" t="s">
        <v>127</v>
      </c>
      <c r="H17">
        <f>C17*1</f>
        <v>4</v>
      </c>
      <c r="I17">
        <f>E17*-1</f>
        <v>3.02</v>
      </c>
    </row>
    <row r="18" spans="1:9" x14ac:dyDescent="0.3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13</v>
      </c>
      <c r="H18">
        <f>C18*1</f>
        <v>3</v>
      </c>
      <c r="I18">
        <f>E18*-1</f>
        <v>3.85</v>
      </c>
    </row>
    <row r="19" spans="1:9" x14ac:dyDescent="0.35">
      <c r="A19" t="s">
        <v>106</v>
      </c>
      <c r="B19" t="s">
        <v>107</v>
      </c>
      <c r="C19" t="s">
        <v>26</v>
      </c>
      <c r="D19" t="s">
        <v>108</v>
      </c>
      <c r="E19" t="s">
        <v>109</v>
      </c>
      <c r="F19" t="s">
        <v>110</v>
      </c>
      <c r="G19" t="s">
        <v>111</v>
      </c>
      <c r="H19">
        <f>C19*1</f>
        <v>5</v>
      </c>
      <c r="I19">
        <f>E19*-1</f>
        <v>4.26</v>
      </c>
    </row>
    <row r="20" spans="1:9" x14ac:dyDescent="0.35">
      <c r="A20" t="s">
        <v>128</v>
      </c>
      <c r="B20" t="s">
        <v>129</v>
      </c>
      <c r="C20" t="s">
        <v>87</v>
      </c>
      <c r="D20" t="s">
        <v>130</v>
      </c>
      <c r="E20" t="s">
        <v>131</v>
      </c>
      <c r="F20" t="s">
        <v>132</v>
      </c>
      <c r="G20" t="s">
        <v>133</v>
      </c>
      <c r="H20">
        <f>C20*1</f>
        <v>8</v>
      </c>
      <c r="I20">
        <f>E20*-1</f>
        <v>4.9800000000000004</v>
      </c>
    </row>
    <row r="21" spans="1:9" x14ac:dyDescent="0.35">
      <c r="A21" t="s">
        <v>115</v>
      </c>
      <c r="B21" t="s">
        <v>116</v>
      </c>
      <c r="C21" t="s">
        <v>117</v>
      </c>
      <c r="D21" t="s">
        <v>78</v>
      </c>
      <c r="E21" t="s">
        <v>118</v>
      </c>
      <c r="F21" t="s">
        <v>119</v>
      </c>
      <c r="G21" t="s">
        <v>47</v>
      </c>
      <c r="H21">
        <f>C21*1</f>
        <v>7</v>
      </c>
      <c r="I21">
        <f>E21*-1</f>
        <v>5.46</v>
      </c>
    </row>
    <row r="22" spans="1:9" x14ac:dyDescent="0.35">
      <c r="A22" t="s">
        <v>24</v>
      </c>
      <c r="B22" t="s">
        <v>25</v>
      </c>
      <c r="C22" t="s">
        <v>26</v>
      </c>
      <c r="D22" t="s">
        <v>27</v>
      </c>
      <c r="E22" t="s">
        <v>28</v>
      </c>
      <c r="F22" t="s">
        <v>29</v>
      </c>
      <c r="G22" t="s">
        <v>30</v>
      </c>
      <c r="H22">
        <f>C22*1</f>
        <v>5</v>
      </c>
      <c r="I22">
        <f>E22*-1</f>
        <v>5.59</v>
      </c>
    </row>
    <row r="23" spans="1:9" x14ac:dyDescent="0.35">
      <c r="A23" t="s">
        <v>97</v>
      </c>
      <c r="B23" t="s">
        <v>98</v>
      </c>
      <c r="C23" t="s">
        <v>59</v>
      </c>
      <c r="D23" t="s">
        <v>99</v>
      </c>
      <c r="E23" t="s">
        <v>100</v>
      </c>
      <c r="F23" t="s">
        <v>101</v>
      </c>
      <c r="G23" t="s">
        <v>102</v>
      </c>
      <c r="H23">
        <f>C23*1</f>
        <v>4</v>
      </c>
      <c r="I23">
        <f>E23*-1</f>
        <v>5.77</v>
      </c>
    </row>
    <row r="24" spans="1:9" x14ac:dyDescent="0.35">
      <c r="A24" t="s">
        <v>85</v>
      </c>
      <c r="B24" t="s">
        <v>86</v>
      </c>
      <c r="C24" t="s">
        <v>87</v>
      </c>
      <c r="D24" t="s">
        <v>88</v>
      </c>
      <c r="E24" t="s">
        <v>89</v>
      </c>
      <c r="F24" t="s">
        <v>90</v>
      </c>
      <c r="G24" t="s">
        <v>91</v>
      </c>
      <c r="H24">
        <f>C24*1</f>
        <v>8</v>
      </c>
      <c r="I24">
        <f>E24*-1</f>
        <v>7.92</v>
      </c>
    </row>
    <row r="25" spans="1:9" x14ac:dyDescent="0.35">
      <c r="A25" t="s">
        <v>37</v>
      </c>
      <c r="B25" t="s">
        <v>38</v>
      </c>
      <c r="C25" t="s">
        <v>39</v>
      </c>
      <c r="D25" t="s">
        <v>40</v>
      </c>
      <c r="E25" t="s">
        <v>41</v>
      </c>
      <c r="F25" t="s">
        <v>42</v>
      </c>
      <c r="G25" t="s">
        <v>43</v>
      </c>
      <c r="H25">
        <f>C25*1</f>
        <v>11</v>
      </c>
      <c r="I25">
        <f>E25*-1</f>
        <v>8.34</v>
      </c>
    </row>
    <row r="26" spans="1:9" x14ac:dyDescent="0.35">
      <c r="A26" t="s">
        <v>80</v>
      </c>
      <c r="B26" t="s">
        <v>81</v>
      </c>
      <c r="C26" t="s">
        <v>82</v>
      </c>
      <c r="D26" t="s">
        <v>83</v>
      </c>
      <c r="E26" t="s">
        <v>84</v>
      </c>
      <c r="F26" t="s">
        <v>42</v>
      </c>
      <c r="G26" t="s">
        <v>47</v>
      </c>
      <c r="H26">
        <f>C26*1</f>
        <v>13</v>
      </c>
      <c r="I26">
        <f>E26*-1</f>
        <v>9.84</v>
      </c>
    </row>
    <row r="27" spans="1:9" x14ac:dyDescent="0.35">
      <c r="A27" t="s">
        <v>73</v>
      </c>
      <c r="B27" t="s">
        <v>74</v>
      </c>
      <c r="C27" t="s">
        <v>75</v>
      </c>
      <c r="D27" t="s">
        <v>76</v>
      </c>
      <c r="E27" t="s">
        <v>77</v>
      </c>
      <c r="F27" t="s">
        <v>78</v>
      </c>
      <c r="G27" t="s">
        <v>79</v>
      </c>
      <c r="H27">
        <f>C27*1</f>
        <v>9</v>
      </c>
      <c r="I27">
        <f>E27*-1</f>
        <v>10.38</v>
      </c>
    </row>
    <row r="28" spans="1:9" x14ac:dyDescent="0.35">
      <c r="A28" t="s">
        <v>62</v>
      </c>
      <c r="B28" t="s">
        <v>63</v>
      </c>
      <c r="C28" t="s">
        <v>39</v>
      </c>
      <c r="D28" t="s">
        <v>64</v>
      </c>
      <c r="E28" t="s">
        <v>65</v>
      </c>
      <c r="F28" t="s">
        <v>29</v>
      </c>
      <c r="G28" t="s">
        <v>66</v>
      </c>
      <c r="H28">
        <f>C28*1</f>
        <v>11</v>
      </c>
      <c r="I28">
        <f>E28*-1</f>
        <v>12.3</v>
      </c>
    </row>
    <row r="29" spans="1:9" x14ac:dyDescent="0.35">
      <c r="A29" t="s">
        <v>147</v>
      </c>
      <c r="B29" t="s">
        <v>148</v>
      </c>
      <c r="C29" t="s">
        <v>117</v>
      </c>
      <c r="D29" t="s">
        <v>149</v>
      </c>
      <c r="E29" t="s">
        <v>150</v>
      </c>
      <c r="F29" t="s">
        <v>151</v>
      </c>
      <c r="G29" t="s">
        <v>152</v>
      </c>
      <c r="H29">
        <f>C29*1</f>
        <v>7</v>
      </c>
      <c r="I29">
        <f>E29*-1</f>
        <v>14.32</v>
      </c>
    </row>
    <row r="30" spans="1:9" x14ac:dyDescent="0.35">
      <c r="A30" t="s">
        <v>138</v>
      </c>
      <c r="B30" t="s">
        <v>139</v>
      </c>
      <c r="C30" t="s">
        <v>140</v>
      </c>
      <c r="D30" t="s">
        <v>141</v>
      </c>
      <c r="E30" t="s">
        <v>54</v>
      </c>
      <c r="F30" t="s">
        <v>142</v>
      </c>
      <c r="G30" t="s">
        <v>91</v>
      </c>
      <c r="H30">
        <f>C30*1</f>
        <v>14</v>
      </c>
      <c r="I30">
        <f>E30*-1</f>
        <v>17.309999999999999</v>
      </c>
    </row>
    <row r="31" spans="1:9" x14ac:dyDescent="0.35">
      <c r="A31" t="s">
        <v>50</v>
      </c>
      <c r="B31" t="s">
        <v>51</v>
      </c>
      <c r="C31" t="s">
        <v>52</v>
      </c>
      <c r="D31" t="s">
        <v>53</v>
      </c>
      <c r="E31" t="s">
        <v>54</v>
      </c>
      <c r="F31" t="s">
        <v>55</v>
      </c>
      <c r="G31" t="s">
        <v>56</v>
      </c>
      <c r="H31">
        <f>C31*1</f>
        <v>20</v>
      </c>
      <c r="I31">
        <f>E31*-1</f>
        <v>17.309999999999999</v>
      </c>
    </row>
  </sheetData>
  <sortState xmlns:xlrd2="http://schemas.microsoft.com/office/spreadsheetml/2017/richdata2" ref="A3:I3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8580-3843-4307-BF11-661863B490F1}">
  <dimension ref="A1:K40"/>
  <sheetViews>
    <sheetView topLeftCell="A25" workbookViewId="0">
      <selection activeCell="D34" sqref="D34:D40"/>
    </sheetView>
  </sheetViews>
  <sheetFormatPr defaultRowHeight="14.5" x14ac:dyDescent="0.35"/>
  <sheetData>
    <row r="1" spans="1:11" x14ac:dyDescent="0.35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  <c r="H1" t="s">
        <v>167</v>
      </c>
      <c r="J1" t="s">
        <v>168</v>
      </c>
      <c r="K1">
        <f>COUNT(C2:C30)</f>
        <v>29</v>
      </c>
    </row>
    <row r="2" spans="1:11" x14ac:dyDescent="0.35">
      <c r="A2">
        <v>1</v>
      </c>
      <c r="B2" t="s">
        <v>20</v>
      </c>
      <c r="C2">
        <v>1</v>
      </c>
      <c r="D2">
        <f t="shared" ref="D2:D30" si="0">LOG(C2)</f>
        <v>0</v>
      </c>
      <c r="E2">
        <f t="shared" ref="E2:E30" si="1">(D2-$K$3)^2</f>
        <v>0.35133750076092907</v>
      </c>
      <c r="F2">
        <f t="shared" ref="F2:F30" si="2">(D2-$K$3)^3</f>
        <v>-0.20825083979664377</v>
      </c>
      <c r="G2">
        <f t="shared" ref="G2:G30" si="3">($K$1+1)/A2</f>
        <v>30</v>
      </c>
      <c r="H2">
        <f t="shared" ref="H2:H30" si="4">1/G2</f>
        <v>3.3333333333333333E-2</v>
      </c>
      <c r="J2" t="s">
        <v>169</v>
      </c>
      <c r="K2">
        <f>AVERAGE(C2:C30)</f>
        <v>5.4827586206896548</v>
      </c>
    </row>
    <row r="3" spans="1:11" x14ac:dyDescent="0.35">
      <c r="A3">
        <v>2</v>
      </c>
      <c r="B3" t="s">
        <v>48</v>
      </c>
      <c r="C3">
        <v>1</v>
      </c>
      <c r="D3">
        <f t="shared" si="0"/>
        <v>0</v>
      </c>
      <c r="E3">
        <f t="shared" si="1"/>
        <v>0.35133750076092907</v>
      </c>
      <c r="F3">
        <f t="shared" si="2"/>
        <v>-0.20825083979664377</v>
      </c>
      <c r="G3">
        <f t="shared" si="3"/>
        <v>15</v>
      </c>
      <c r="H3">
        <f t="shared" si="4"/>
        <v>6.6666666666666666E-2</v>
      </c>
      <c r="J3" t="s">
        <v>170</v>
      </c>
      <c r="K3">
        <f>AVERAGE(D2:D30)</f>
        <v>0.59273729489625426</v>
      </c>
    </row>
    <row r="4" spans="1:11" x14ac:dyDescent="0.35">
      <c r="A4">
        <v>3</v>
      </c>
      <c r="B4" t="s">
        <v>103</v>
      </c>
      <c r="C4">
        <v>1</v>
      </c>
      <c r="D4">
        <f t="shared" si="0"/>
        <v>0</v>
      </c>
      <c r="E4">
        <f t="shared" si="1"/>
        <v>0.35133750076092907</v>
      </c>
      <c r="F4">
        <f t="shared" si="2"/>
        <v>-0.20825083979664377</v>
      </c>
      <c r="G4">
        <f t="shared" si="3"/>
        <v>10</v>
      </c>
      <c r="H4">
        <f t="shared" si="4"/>
        <v>0.1</v>
      </c>
      <c r="J4" t="s">
        <v>171</v>
      </c>
      <c r="K4">
        <f>SUM(E2:E30)</f>
        <v>3.8533370371420701</v>
      </c>
    </row>
    <row r="5" spans="1:11" x14ac:dyDescent="0.35">
      <c r="A5">
        <v>4</v>
      </c>
      <c r="B5" t="s">
        <v>112</v>
      </c>
      <c r="C5">
        <v>1</v>
      </c>
      <c r="D5">
        <f t="shared" si="0"/>
        <v>0</v>
      </c>
      <c r="E5">
        <f t="shared" si="1"/>
        <v>0.35133750076092907</v>
      </c>
      <c r="F5">
        <f t="shared" si="2"/>
        <v>-0.20825083979664377</v>
      </c>
      <c r="G5">
        <f t="shared" si="3"/>
        <v>7.5</v>
      </c>
      <c r="H5">
        <f t="shared" si="4"/>
        <v>0.13333333333333333</v>
      </c>
      <c r="J5" t="s">
        <v>172</v>
      </c>
      <c r="K5">
        <f>SUM(F2:F30)</f>
        <v>2.3747225007458628E-2</v>
      </c>
    </row>
    <row r="6" spans="1:11" x14ac:dyDescent="0.35">
      <c r="A6">
        <v>5</v>
      </c>
      <c r="B6" t="s">
        <v>31</v>
      </c>
      <c r="C6">
        <v>2</v>
      </c>
      <c r="D6">
        <f t="shared" si="0"/>
        <v>0.3010299956639812</v>
      </c>
      <c r="E6">
        <f t="shared" si="1"/>
        <v>8.50931484253869E-2</v>
      </c>
      <c r="F6">
        <f t="shared" si="2"/>
        <v>-2.4822292510340561E-2</v>
      </c>
      <c r="G6">
        <f t="shared" si="3"/>
        <v>6</v>
      </c>
      <c r="H6">
        <f t="shared" si="4"/>
        <v>0.16666666666666666</v>
      </c>
      <c r="J6" t="s">
        <v>173</v>
      </c>
      <c r="K6">
        <f>VAR(D2:D30)</f>
        <v>0.1376191798979311</v>
      </c>
    </row>
    <row r="7" spans="1:11" x14ac:dyDescent="0.35">
      <c r="A7">
        <v>6</v>
      </c>
      <c r="B7" t="s">
        <v>92</v>
      </c>
      <c r="C7">
        <v>2</v>
      </c>
      <c r="D7">
        <f t="shared" si="0"/>
        <v>0.3010299956639812</v>
      </c>
      <c r="E7">
        <f t="shared" si="1"/>
        <v>8.50931484253869E-2</v>
      </c>
      <c r="F7">
        <f t="shared" si="2"/>
        <v>-2.4822292510340561E-2</v>
      </c>
      <c r="G7">
        <f t="shared" si="3"/>
        <v>5</v>
      </c>
      <c r="H7">
        <f t="shared" si="4"/>
        <v>0.2</v>
      </c>
      <c r="J7" t="s">
        <v>174</v>
      </c>
      <c r="K7">
        <f>STDEV(D2:D30)</f>
        <v>0.37097059168879021</v>
      </c>
    </row>
    <row r="8" spans="1:11" x14ac:dyDescent="0.35">
      <c r="A8">
        <v>7</v>
      </c>
      <c r="B8" t="s">
        <v>120</v>
      </c>
      <c r="C8">
        <v>2</v>
      </c>
      <c r="D8">
        <f t="shared" si="0"/>
        <v>0.3010299956639812</v>
      </c>
      <c r="E8">
        <f t="shared" si="1"/>
        <v>8.50931484253869E-2</v>
      </c>
      <c r="F8">
        <f t="shared" si="2"/>
        <v>-2.4822292510340561E-2</v>
      </c>
      <c r="G8">
        <f t="shared" si="3"/>
        <v>4.2857142857142856</v>
      </c>
      <c r="H8">
        <f t="shared" si="4"/>
        <v>0.23333333333333334</v>
      </c>
      <c r="J8" t="s">
        <v>175</v>
      </c>
      <c r="K8">
        <f>SKEW(D2:D30)</f>
        <v>1.7843112818537194E-2</v>
      </c>
    </row>
    <row r="9" spans="1:11" x14ac:dyDescent="0.35">
      <c r="A9">
        <v>8</v>
      </c>
      <c r="B9" t="s">
        <v>134</v>
      </c>
      <c r="C9">
        <v>2</v>
      </c>
      <c r="D9">
        <f t="shared" si="0"/>
        <v>0.3010299956639812</v>
      </c>
      <c r="E9">
        <f t="shared" si="1"/>
        <v>8.50931484253869E-2</v>
      </c>
      <c r="F9">
        <f t="shared" si="2"/>
        <v>-2.4822292510340561E-2</v>
      </c>
      <c r="G9">
        <f t="shared" si="3"/>
        <v>3.75</v>
      </c>
      <c r="H9">
        <f t="shared" si="4"/>
        <v>0.26666666666666666</v>
      </c>
      <c r="J9" t="s">
        <v>176</v>
      </c>
      <c r="K9">
        <v>0</v>
      </c>
    </row>
    <row r="10" spans="1:11" x14ac:dyDescent="0.35">
      <c r="A10">
        <v>9</v>
      </c>
      <c r="B10" t="s">
        <v>143</v>
      </c>
      <c r="C10">
        <v>2</v>
      </c>
      <c r="D10">
        <f t="shared" si="0"/>
        <v>0.3010299956639812</v>
      </c>
      <c r="E10">
        <f t="shared" si="1"/>
        <v>8.50931484253869E-2</v>
      </c>
      <c r="F10">
        <f t="shared" si="2"/>
        <v>-2.4822292510340561E-2</v>
      </c>
      <c r="G10">
        <f t="shared" si="3"/>
        <v>3.3333333333333335</v>
      </c>
      <c r="H10">
        <f t="shared" si="4"/>
        <v>0.3</v>
      </c>
      <c r="J10" t="s">
        <v>177</v>
      </c>
      <c r="K10">
        <v>0.1</v>
      </c>
    </row>
    <row r="11" spans="1:11" x14ac:dyDescent="0.35">
      <c r="A11">
        <v>10</v>
      </c>
      <c r="B11" t="s">
        <v>8</v>
      </c>
      <c r="C11">
        <v>3</v>
      </c>
      <c r="D11">
        <f t="shared" si="0"/>
        <v>0.47712125471966244</v>
      </c>
      <c r="E11">
        <f t="shared" si="1"/>
        <v>1.3367068746115296E-2</v>
      </c>
      <c r="F11">
        <f t="shared" si="2"/>
        <v>-1.545447557194131E-3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14</v>
      </c>
      <c r="C12">
        <v>3</v>
      </c>
      <c r="D12">
        <f t="shared" si="0"/>
        <v>0.47712125471966244</v>
      </c>
      <c r="E12">
        <f t="shared" si="1"/>
        <v>1.3367068746115296E-2</v>
      </c>
      <c r="F12">
        <f t="shared" si="2"/>
        <v>-1.545447557194131E-3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44</v>
      </c>
      <c r="C13">
        <v>3</v>
      </c>
      <c r="D13">
        <f t="shared" si="0"/>
        <v>0.47712125471966244</v>
      </c>
      <c r="E13">
        <f t="shared" si="1"/>
        <v>1.3367068746115296E-2</v>
      </c>
      <c r="F13">
        <f t="shared" si="2"/>
        <v>-1.545447557194131E-3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67</v>
      </c>
      <c r="C14">
        <v>3</v>
      </c>
      <c r="D14">
        <f t="shared" si="0"/>
        <v>0.47712125471966244</v>
      </c>
      <c r="E14">
        <f t="shared" si="1"/>
        <v>1.3367068746115296E-2</v>
      </c>
      <c r="F14">
        <f t="shared" si="2"/>
        <v>-1.545447557194131E-3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153</v>
      </c>
      <c r="C15">
        <v>3</v>
      </c>
      <c r="D15">
        <f t="shared" si="0"/>
        <v>0.47712125471966244</v>
      </c>
      <c r="E15">
        <f t="shared" si="1"/>
        <v>1.3367068746115296E-2</v>
      </c>
      <c r="F15">
        <f t="shared" si="2"/>
        <v>-1.545447557194131E-3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57</v>
      </c>
      <c r="C16">
        <v>4</v>
      </c>
      <c r="D16">
        <f t="shared" si="0"/>
        <v>0.6020599913279624</v>
      </c>
      <c r="E16">
        <f t="shared" si="1"/>
        <v>8.691266875778355E-5</v>
      </c>
      <c r="F16">
        <f t="shared" si="2"/>
        <v>8.1026042689841959E-7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97</v>
      </c>
      <c r="C17">
        <v>4</v>
      </c>
      <c r="D17">
        <f t="shared" si="0"/>
        <v>0.6020599913279624</v>
      </c>
      <c r="E17">
        <f t="shared" si="1"/>
        <v>8.691266875778355E-5</v>
      </c>
      <c r="F17">
        <f t="shared" si="2"/>
        <v>8.1026042689841959E-7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123</v>
      </c>
      <c r="C18">
        <v>4</v>
      </c>
      <c r="D18">
        <f t="shared" si="0"/>
        <v>0.6020599913279624</v>
      </c>
      <c r="E18">
        <f t="shared" si="1"/>
        <v>8.691266875778355E-5</v>
      </c>
      <c r="F18">
        <f t="shared" si="2"/>
        <v>8.1026042689841959E-7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24</v>
      </c>
      <c r="C19">
        <v>5</v>
      </c>
      <c r="D19">
        <f t="shared" si="0"/>
        <v>0.69897000433601886</v>
      </c>
      <c r="E19">
        <f t="shared" si="1"/>
        <v>1.1285388554913449E-2</v>
      </c>
      <c r="F19">
        <f t="shared" si="2"/>
        <v>1.1988774032689652E-3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106</v>
      </c>
      <c r="C20">
        <v>5</v>
      </c>
      <c r="D20">
        <f t="shared" si="0"/>
        <v>0.69897000433601886</v>
      </c>
      <c r="E20">
        <f t="shared" si="1"/>
        <v>1.1285388554913449E-2</v>
      </c>
      <c r="F20">
        <f t="shared" si="2"/>
        <v>1.1988774032689652E-3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115</v>
      </c>
      <c r="C21">
        <v>7</v>
      </c>
      <c r="D21">
        <f t="shared" si="0"/>
        <v>0.84509804001425681</v>
      </c>
      <c r="E21">
        <f t="shared" si="1"/>
        <v>6.368594567651345E-2</v>
      </c>
      <c r="F21">
        <f t="shared" si="2"/>
        <v>1.6071832704469567E-2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147</v>
      </c>
      <c r="C22">
        <v>7</v>
      </c>
      <c r="D22">
        <f t="shared" si="0"/>
        <v>0.84509804001425681</v>
      </c>
      <c r="E22">
        <f t="shared" si="1"/>
        <v>6.368594567651345E-2</v>
      </c>
      <c r="F22">
        <f t="shared" si="2"/>
        <v>1.6071832704469567E-2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85</v>
      </c>
      <c r="C23">
        <v>8</v>
      </c>
      <c r="D23">
        <f t="shared" si="0"/>
        <v>0.90308998699194354</v>
      </c>
      <c r="E23">
        <f t="shared" si="1"/>
        <v>9.6318793491041707E-2</v>
      </c>
      <c r="F23">
        <f t="shared" si="2"/>
        <v>2.9892796859353546E-2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128</v>
      </c>
      <c r="C24">
        <v>8</v>
      </c>
      <c r="D24">
        <f t="shared" si="0"/>
        <v>0.90308998699194354</v>
      </c>
      <c r="E24">
        <f t="shared" si="1"/>
        <v>9.6318793491041707E-2</v>
      </c>
      <c r="F24">
        <f t="shared" si="2"/>
        <v>2.9892796859353546E-2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73</v>
      </c>
      <c r="C25">
        <v>9</v>
      </c>
      <c r="D25">
        <f t="shared" si="0"/>
        <v>0.95424250943932487</v>
      </c>
      <c r="E25">
        <f t="shared" si="1"/>
        <v>0.1306860201418315</v>
      </c>
      <c r="F25">
        <f t="shared" si="2"/>
        <v>4.7243677749152842E-2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37</v>
      </c>
      <c r="C26">
        <v>11</v>
      </c>
      <c r="D26">
        <f t="shared" si="0"/>
        <v>1.0413926851582251</v>
      </c>
      <c r="E26">
        <f t="shared" si="1"/>
        <v>0.20129165921112138</v>
      </c>
      <c r="F26">
        <f t="shared" si="2"/>
        <v>9.0310587919845309E-2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62</v>
      </c>
      <c r="C27">
        <v>11</v>
      </c>
      <c r="D27">
        <f t="shared" si="0"/>
        <v>1.0413926851582251</v>
      </c>
      <c r="E27">
        <f t="shared" si="1"/>
        <v>0.20129165921112138</v>
      </c>
      <c r="F27">
        <f t="shared" si="2"/>
        <v>9.0310587919845309E-2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80</v>
      </c>
      <c r="C28">
        <v>13</v>
      </c>
      <c r="D28">
        <f t="shared" si="0"/>
        <v>1.1139433523068367</v>
      </c>
      <c r="E28">
        <f t="shared" si="1"/>
        <v>0.27165575428148336</v>
      </c>
      <c r="F28">
        <f t="shared" si="2"/>
        <v>0.14158862466194991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138</v>
      </c>
      <c r="C29">
        <v>14</v>
      </c>
      <c r="D29">
        <f t="shared" si="0"/>
        <v>1.146128035678238</v>
      </c>
      <c r="E29">
        <f t="shared" si="1"/>
        <v>0.30624131198323268</v>
      </c>
      <c r="F29">
        <f t="shared" si="2"/>
        <v>0.1694711064964477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50</v>
      </c>
      <c r="C30">
        <v>20</v>
      </c>
      <c r="D30">
        <f t="shared" si="0"/>
        <v>1.3010299956639813</v>
      </c>
      <c r="E30">
        <f t="shared" si="1"/>
        <v>0.50167854996084082</v>
      </c>
      <c r="F30">
        <f t="shared" si="2"/>
        <v>0.35533525506900099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178</v>
      </c>
      <c r="C33" t="s">
        <v>183</v>
      </c>
      <c r="D33" t="s">
        <v>184</v>
      </c>
      <c r="E33" t="s">
        <v>179</v>
      </c>
      <c r="F33" t="s">
        <v>180</v>
      </c>
      <c r="G33" t="s">
        <v>181</v>
      </c>
      <c r="H33" s="1" t="s">
        <v>182</v>
      </c>
    </row>
    <row r="34" spans="2:8" x14ac:dyDescent="0.35">
      <c r="B34">
        <v>2</v>
      </c>
      <c r="C34">
        <v>0</v>
      </c>
      <c r="D34">
        <v>-1.7000000000000001E-2</v>
      </c>
      <c r="E34">
        <f>(C34-D34)/($K$9-$K$10)</f>
        <v>-0.17</v>
      </c>
      <c r="F34" s="2">
        <f>C34+(E34*($K$8-$K$9))</f>
        <v>-3.0333291791513231E-3</v>
      </c>
      <c r="G34" s="2">
        <f t="shared" ref="G34:G40" si="5">$K$3+(F34*$K$7)</f>
        <v>0.59161201897587767</v>
      </c>
      <c r="H34" s="3">
        <f t="shared" ref="H34:H40" si="6">10^G34</f>
        <v>3.9049189035137202</v>
      </c>
    </row>
    <row r="35" spans="2:8" x14ac:dyDescent="0.35">
      <c r="B35">
        <v>5</v>
      </c>
      <c r="C35">
        <v>0.84199999999999997</v>
      </c>
      <c r="D35">
        <v>0.83599999999999997</v>
      </c>
      <c r="E35">
        <f t="shared" ref="E35:E40" si="7">(C35-D35)/($K$9-$K$10)</f>
        <v>-6.0000000000000053E-2</v>
      </c>
      <c r="F35" s="2">
        <f t="shared" ref="F35:F40" si="8">C35+(E35*($K$8-$K$9))</f>
        <v>0.84092941323088777</v>
      </c>
      <c r="G35" s="2">
        <f t="shared" si="5"/>
        <v>0.90469737689102381</v>
      </c>
      <c r="H35" s="3">
        <f t="shared" si="6"/>
        <v>8.0296640779301551</v>
      </c>
    </row>
    <row r="36" spans="2:8" x14ac:dyDescent="0.35">
      <c r="B36">
        <v>10</v>
      </c>
      <c r="C36">
        <v>1.282</v>
      </c>
      <c r="D36">
        <v>1.292</v>
      </c>
      <c r="E36">
        <f t="shared" si="7"/>
        <v>0.10000000000000009</v>
      </c>
      <c r="F36" s="2">
        <f t="shared" si="8"/>
        <v>1.2837843112818537</v>
      </c>
      <c r="G36" s="2">
        <f t="shared" si="5"/>
        <v>1.0689835204532696</v>
      </c>
      <c r="H36" s="3">
        <f t="shared" si="6"/>
        <v>11.721508867840402</v>
      </c>
    </row>
    <row r="37" spans="2:8" x14ac:dyDescent="0.35">
      <c r="B37">
        <v>25</v>
      </c>
      <c r="C37">
        <v>1.7509999999999999</v>
      </c>
      <c r="D37">
        <v>1.7849999999999999</v>
      </c>
      <c r="E37">
        <f t="shared" si="7"/>
        <v>0.3400000000000003</v>
      </c>
      <c r="F37" s="2">
        <f t="shared" si="8"/>
        <v>1.7570666583583026</v>
      </c>
      <c r="G37" s="2">
        <f t="shared" si="5"/>
        <v>1.2445573527840792</v>
      </c>
      <c r="H37" s="3">
        <f t="shared" si="6"/>
        <v>17.56132793196084</v>
      </c>
    </row>
    <row r="38" spans="2:8" x14ac:dyDescent="0.35">
      <c r="B38">
        <v>50</v>
      </c>
      <c r="C38">
        <v>2.0539999999999998</v>
      </c>
      <c r="D38">
        <v>2.1070000000000002</v>
      </c>
      <c r="E38">
        <f t="shared" si="7"/>
        <v>0.5300000000000038</v>
      </c>
      <c r="F38" s="2">
        <f t="shared" si="8"/>
        <v>2.0634568497938246</v>
      </c>
      <c r="G38" s="2">
        <f t="shared" si="5"/>
        <v>1.3582191033885564</v>
      </c>
      <c r="H38" s="3">
        <f t="shared" si="6"/>
        <v>22.814928043950296</v>
      </c>
    </row>
    <row r="39" spans="2:8" x14ac:dyDescent="0.35">
      <c r="B39">
        <v>100</v>
      </c>
      <c r="C39">
        <v>2.3260000000000001</v>
      </c>
      <c r="D39">
        <v>2.4</v>
      </c>
      <c r="E39">
        <f t="shared" si="7"/>
        <v>0.73999999999999844</v>
      </c>
      <c r="F39" s="2">
        <f t="shared" si="8"/>
        <v>2.3392039034857177</v>
      </c>
      <c r="G39" s="2">
        <f t="shared" si="5"/>
        <v>1.4605131510530787</v>
      </c>
      <c r="H39" s="3">
        <f t="shared" si="6"/>
        <v>28.874412136816424</v>
      </c>
    </row>
    <row r="40" spans="2:8" x14ac:dyDescent="0.35">
      <c r="B40">
        <v>200</v>
      </c>
      <c r="C40">
        <v>2.5760000000000001</v>
      </c>
      <c r="D40">
        <v>2.67</v>
      </c>
      <c r="E40">
        <f t="shared" si="7"/>
        <v>0.93999999999999861</v>
      </c>
      <c r="F40" s="2">
        <f t="shared" si="8"/>
        <v>2.592772526049425</v>
      </c>
      <c r="G40" s="2">
        <f t="shared" si="5"/>
        <v>1.5545796529992488</v>
      </c>
      <c r="H40" s="3">
        <f t="shared" si="6"/>
        <v>35.85747076473583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1D2A-023D-43D2-A606-B735B1259E74}">
  <dimension ref="A1:K40"/>
  <sheetViews>
    <sheetView tabSelected="1" topLeftCell="A25" workbookViewId="0">
      <selection activeCell="H39" sqref="H39"/>
    </sheetView>
  </sheetViews>
  <sheetFormatPr defaultRowHeight="14.5" x14ac:dyDescent="0.35"/>
  <sheetData>
    <row r="1" spans="1:11" x14ac:dyDescent="0.35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  <c r="H1" t="s">
        <v>167</v>
      </c>
      <c r="J1" t="s">
        <v>168</v>
      </c>
      <c r="K1">
        <f>COUNT(C2:C30)</f>
        <v>29</v>
      </c>
    </row>
    <row r="2" spans="1:11" x14ac:dyDescent="0.35">
      <c r="A2">
        <v>1</v>
      </c>
      <c r="B2" t="s">
        <v>103</v>
      </c>
      <c r="C2">
        <v>1.07</v>
      </c>
      <c r="D2">
        <f t="shared" ref="D2:D30" si="0">LOG(C2)</f>
        <v>2.9383777685209667E-2</v>
      </c>
      <c r="E2">
        <f t="shared" ref="E2:E30" si="1">(D2-$K$3)^2</f>
        <v>0.30034938663443683</v>
      </c>
      <c r="F2">
        <f t="shared" ref="F2:F30" si="2">(D2-$K$3)^3</f>
        <v>-0.16460390122310656</v>
      </c>
      <c r="G2">
        <f t="shared" ref="G2:G30" si="3">($K$1+1)/A2</f>
        <v>30</v>
      </c>
      <c r="H2">
        <f t="shared" ref="H2:H30" si="4">1/G2</f>
        <v>3.3333333333333333E-2</v>
      </c>
      <c r="J2" t="s">
        <v>169</v>
      </c>
      <c r="K2">
        <f>AVERAGE(C2:C30)</f>
        <v>5.4148275862068962</v>
      </c>
    </row>
    <row r="3" spans="1:11" x14ac:dyDescent="0.35">
      <c r="A3">
        <v>2</v>
      </c>
      <c r="B3" t="s">
        <v>20</v>
      </c>
      <c r="C3">
        <v>1.1299999999999999</v>
      </c>
      <c r="D3">
        <f t="shared" si="0"/>
        <v>5.3078443483419682E-2</v>
      </c>
      <c r="E3">
        <f t="shared" si="1"/>
        <v>0.27493950773370479</v>
      </c>
      <c r="F3">
        <f t="shared" si="2"/>
        <v>-0.14416363562215401</v>
      </c>
      <c r="G3">
        <f t="shared" si="3"/>
        <v>15</v>
      </c>
      <c r="H3">
        <f t="shared" si="4"/>
        <v>6.6666666666666666E-2</v>
      </c>
      <c r="J3" t="s">
        <v>170</v>
      </c>
      <c r="K3">
        <f>AVERAGE(D2:D30)</f>
        <v>0.57742518728345971</v>
      </c>
    </row>
    <row r="4" spans="1:11" x14ac:dyDescent="0.35">
      <c r="A4">
        <v>3</v>
      </c>
      <c r="B4" t="s">
        <v>134</v>
      </c>
      <c r="C4">
        <v>1.23</v>
      </c>
      <c r="D4">
        <f t="shared" si="0"/>
        <v>8.9905111439397931E-2</v>
      </c>
      <c r="E4">
        <f t="shared" si="1"/>
        <v>0.23767582435099974</v>
      </c>
      <c r="F4">
        <f t="shared" si="2"/>
        <v>-0.11587173591389929</v>
      </c>
      <c r="G4">
        <f t="shared" si="3"/>
        <v>10</v>
      </c>
      <c r="H4">
        <f t="shared" si="4"/>
        <v>0.1</v>
      </c>
      <c r="J4" t="s">
        <v>171</v>
      </c>
      <c r="K4">
        <f>SUM(E2:E30)</f>
        <v>3.8987237287759666</v>
      </c>
    </row>
    <row r="5" spans="1:11" x14ac:dyDescent="0.35">
      <c r="A5">
        <v>4</v>
      </c>
      <c r="B5" t="s">
        <v>14</v>
      </c>
      <c r="C5">
        <v>1.38</v>
      </c>
      <c r="D5">
        <f t="shared" si="0"/>
        <v>0.13987908640123647</v>
      </c>
      <c r="E5">
        <f t="shared" si="1"/>
        <v>0.19144659039723666</v>
      </c>
      <c r="F5">
        <f t="shared" si="2"/>
        <v>-8.3766709155506977E-2</v>
      </c>
      <c r="G5">
        <f t="shared" si="3"/>
        <v>7.5</v>
      </c>
      <c r="H5">
        <f t="shared" si="4"/>
        <v>0.13333333333333333</v>
      </c>
      <c r="J5" t="s">
        <v>172</v>
      </c>
      <c r="K5">
        <f>SUM(F2:F30)</f>
        <v>0.42047802132613354</v>
      </c>
    </row>
    <row r="6" spans="1:11" x14ac:dyDescent="0.35">
      <c r="A6">
        <v>5</v>
      </c>
      <c r="B6" t="s">
        <v>48</v>
      </c>
      <c r="C6">
        <v>1.53</v>
      </c>
      <c r="D6">
        <f t="shared" si="0"/>
        <v>0.18469143081759881</v>
      </c>
      <c r="E6">
        <f t="shared" si="1"/>
        <v>0.15423980346778612</v>
      </c>
      <c r="F6">
        <f t="shared" si="2"/>
        <v>-6.0575177412459762E-2</v>
      </c>
      <c r="G6">
        <f t="shared" si="3"/>
        <v>6</v>
      </c>
      <c r="H6">
        <f t="shared" si="4"/>
        <v>0.16666666666666666</v>
      </c>
      <c r="J6" t="s">
        <v>173</v>
      </c>
      <c r="K6">
        <f>VAR(D2:D30)</f>
        <v>0.13924013317057021</v>
      </c>
    </row>
    <row r="7" spans="1:11" x14ac:dyDescent="0.35">
      <c r="A7">
        <v>6</v>
      </c>
      <c r="B7" t="s">
        <v>153</v>
      </c>
      <c r="C7">
        <v>1.7</v>
      </c>
      <c r="D7">
        <f t="shared" si="0"/>
        <v>0.23044892137827391</v>
      </c>
      <c r="E7">
        <f t="shared" si="1"/>
        <v>0.12039252910150622</v>
      </c>
      <c r="F7">
        <f t="shared" si="2"/>
        <v>-4.1773350190522043E-2</v>
      </c>
      <c r="G7">
        <f t="shared" si="3"/>
        <v>5</v>
      </c>
      <c r="H7">
        <f t="shared" si="4"/>
        <v>0.2</v>
      </c>
      <c r="J7" t="s">
        <v>174</v>
      </c>
      <c r="K7">
        <f>STDEV(D2:D30)</f>
        <v>0.37314894234148677</v>
      </c>
    </row>
    <row r="8" spans="1:11" x14ac:dyDescent="0.35">
      <c r="A8">
        <v>7</v>
      </c>
      <c r="B8" t="s">
        <v>112</v>
      </c>
      <c r="C8">
        <v>1.75</v>
      </c>
      <c r="D8">
        <f t="shared" si="0"/>
        <v>0.24303804868629444</v>
      </c>
      <c r="E8">
        <f t="shared" si="1"/>
        <v>0.11181475845919983</v>
      </c>
      <c r="F8">
        <f t="shared" si="2"/>
        <v>-3.7389417134105013E-2</v>
      </c>
      <c r="G8">
        <f t="shared" si="3"/>
        <v>4.2857142857142856</v>
      </c>
      <c r="H8">
        <f t="shared" si="4"/>
        <v>0.23333333333333334</v>
      </c>
      <c r="J8" t="s">
        <v>175</v>
      </c>
      <c r="K8">
        <f>SKEW(D2:D30)</f>
        <v>0.31043655641976753</v>
      </c>
    </row>
    <row r="9" spans="1:11" x14ac:dyDescent="0.35">
      <c r="A9">
        <v>8</v>
      </c>
      <c r="B9" t="s">
        <v>31</v>
      </c>
      <c r="C9">
        <v>1.89</v>
      </c>
      <c r="D9">
        <f t="shared" si="0"/>
        <v>0.27646180417324412</v>
      </c>
      <c r="E9">
        <f t="shared" si="1"/>
        <v>9.0578957973146398E-2</v>
      </c>
      <c r="F9">
        <f t="shared" si="2"/>
        <v>-2.7260949630196176E-2</v>
      </c>
      <c r="G9">
        <f t="shared" si="3"/>
        <v>3.75</v>
      </c>
      <c r="H9">
        <f t="shared" si="4"/>
        <v>0.26666666666666666</v>
      </c>
      <c r="J9" t="s">
        <v>176</v>
      </c>
      <c r="K9">
        <v>0.3</v>
      </c>
    </row>
    <row r="10" spans="1:11" x14ac:dyDescent="0.35">
      <c r="A10">
        <v>9</v>
      </c>
      <c r="B10" t="s">
        <v>44</v>
      </c>
      <c r="C10">
        <v>2</v>
      </c>
      <c r="D10">
        <f t="shared" si="0"/>
        <v>0.3010299956639812</v>
      </c>
      <c r="E10">
        <f t="shared" si="1"/>
        <v>7.639430195036824E-2</v>
      </c>
      <c r="F10">
        <f t="shared" si="2"/>
        <v>-2.1115017726208329E-2</v>
      </c>
      <c r="G10">
        <f t="shared" si="3"/>
        <v>3.3333333333333335</v>
      </c>
      <c r="H10">
        <f t="shared" si="4"/>
        <v>0.3</v>
      </c>
      <c r="J10" t="s">
        <v>177</v>
      </c>
      <c r="K10">
        <v>0.4</v>
      </c>
    </row>
    <row r="11" spans="1:11" x14ac:dyDescent="0.35">
      <c r="A11">
        <v>10</v>
      </c>
      <c r="B11" t="s">
        <v>143</v>
      </c>
      <c r="C11">
        <v>2.1</v>
      </c>
      <c r="D11">
        <f t="shared" si="0"/>
        <v>0.3222192947339193</v>
      </c>
      <c r="E11">
        <f t="shared" si="1"/>
        <v>6.5130047592007564E-2</v>
      </c>
      <c r="F11">
        <f t="shared" si="2"/>
        <v>-1.6621571927512336E-2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92</v>
      </c>
      <c r="C12">
        <v>2.42</v>
      </c>
      <c r="D12">
        <f t="shared" si="0"/>
        <v>0.38381536598043126</v>
      </c>
      <c r="E12">
        <f t="shared" si="1"/>
        <v>3.7484762904990608E-2</v>
      </c>
      <c r="F12">
        <f t="shared" si="2"/>
        <v>-7.257418247621621E-3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120</v>
      </c>
      <c r="C13">
        <v>2.42</v>
      </c>
      <c r="D13">
        <f t="shared" si="0"/>
        <v>0.38381536598043126</v>
      </c>
      <c r="E13">
        <f t="shared" si="1"/>
        <v>3.7484762904990608E-2</v>
      </c>
      <c r="F13">
        <f t="shared" si="2"/>
        <v>-7.257418247621621E-3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67</v>
      </c>
      <c r="C14">
        <v>2.77</v>
      </c>
      <c r="D14">
        <f t="shared" si="0"/>
        <v>0.44247976906444858</v>
      </c>
      <c r="E14">
        <f t="shared" si="1"/>
        <v>1.821026589830382E-2</v>
      </c>
      <c r="F14">
        <f t="shared" si="2"/>
        <v>-2.4573919475260053E-3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57</v>
      </c>
      <c r="C15">
        <v>2.99</v>
      </c>
      <c r="D15">
        <f t="shared" si="0"/>
        <v>0.47567118832442967</v>
      </c>
      <c r="E15">
        <f t="shared" si="1"/>
        <v>1.0353876304154285E-2</v>
      </c>
      <c r="F15">
        <f t="shared" si="2"/>
        <v>-1.0535483186748409E-3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123</v>
      </c>
      <c r="C16">
        <v>3.02</v>
      </c>
      <c r="D16">
        <f t="shared" si="0"/>
        <v>0.48000694295715063</v>
      </c>
      <c r="E16">
        <f t="shared" si="1"/>
        <v>9.4903143276204513E-3</v>
      </c>
      <c r="F16">
        <f t="shared" si="2"/>
        <v>-9.2452975990160073E-4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8</v>
      </c>
      <c r="C17">
        <v>3.85</v>
      </c>
      <c r="D17">
        <f t="shared" si="0"/>
        <v>0.5854607295085007</v>
      </c>
      <c r="E17">
        <f t="shared" si="1"/>
        <v>6.4569938850416746E-5</v>
      </c>
      <c r="F17">
        <f t="shared" si="2"/>
        <v>5.1885447010083856E-7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106</v>
      </c>
      <c r="C18">
        <v>4.26</v>
      </c>
      <c r="D18">
        <f t="shared" si="0"/>
        <v>0.62940959910271888</v>
      </c>
      <c r="E18">
        <f t="shared" si="1"/>
        <v>2.7023790721943325E-3</v>
      </c>
      <c r="F18">
        <f t="shared" si="2"/>
        <v>1.404815865806977E-4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128</v>
      </c>
      <c r="C19">
        <v>4.9800000000000004</v>
      </c>
      <c r="D19">
        <f t="shared" si="0"/>
        <v>0.6972293427597176</v>
      </c>
      <c r="E19">
        <f t="shared" si="1"/>
        <v>1.4353035669379373E-2</v>
      </c>
      <c r="F19">
        <f t="shared" si="2"/>
        <v>1.7195533168906016E-3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115</v>
      </c>
      <c r="C20">
        <v>5.46</v>
      </c>
      <c r="D20">
        <f t="shared" si="0"/>
        <v>0.73719264270473728</v>
      </c>
      <c r="E20">
        <f t="shared" si="1"/>
        <v>2.5525639811789916E-2</v>
      </c>
      <c r="F20">
        <f t="shared" si="2"/>
        <v>4.078166520729733E-3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24</v>
      </c>
      <c r="C21">
        <v>5.59</v>
      </c>
      <c r="D21">
        <f t="shared" si="0"/>
        <v>0.74741180788642325</v>
      </c>
      <c r="E21">
        <f t="shared" si="1"/>
        <v>2.8895451184015871E-2</v>
      </c>
      <c r="F21">
        <f t="shared" si="2"/>
        <v>4.9118400975687593E-3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97</v>
      </c>
      <c r="C22">
        <v>5.77</v>
      </c>
      <c r="D22">
        <f t="shared" si="0"/>
        <v>0.76117581315573135</v>
      </c>
      <c r="E22">
        <f t="shared" si="1"/>
        <v>3.3764292508451546E-2</v>
      </c>
      <c r="F22">
        <f t="shared" si="2"/>
        <v>6.2042098805624247E-3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85</v>
      </c>
      <c r="C23">
        <v>7.92</v>
      </c>
      <c r="D23">
        <f t="shared" si="0"/>
        <v>0.89872518158949355</v>
      </c>
      <c r="E23">
        <f t="shared" si="1"/>
        <v>0.10323368634105738</v>
      </c>
      <c r="F23">
        <f t="shared" si="2"/>
        <v>3.316898283357262E-2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37</v>
      </c>
      <c r="C24">
        <v>8.34</v>
      </c>
      <c r="D24">
        <f t="shared" si="0"/>
        <v>0.92116605063773871</v>
      </c>
      <c r="E24">
        <f t="shared" si="1"/>
        <v>0.11815778113954511</v>
      </c>
      <c r="F24">
        <f t="shared" si="2"/>
        <v>4.0615657700933179E-2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80</v>
      </c>
      <c r="C25">
        <v>9.84</v>
      </c>
      <c r="D25">
        <f t="shared" si="0"/>
        <v>0.99299509843134148</v>
      </c>
      <c r="E25">
        <f t="shared" si="1"/>
        <v>0.17269835105145837</v>
      </c>
      <c r="F25">
        <f t="shared" si="2"/>
        <v>7.1768238401840254E-2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73</v>
      </c>
      <c r="C26">
        <v>10.38</v>
      </c>
      <c r="D26">
        <f t="shared" si="0"/>
        <v>1.0161973535124391</v>
      </c>
      <c r="E26">
        <f t="shared" si="1"/>
        <v>0.19252101385727113</v>
      </c>
      <c r="F26">
        <f t="shared" si="2"/>
        <v>8.4472862294754217E-2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62</v>
      </c>
      <c r="C27">
        <v>12.3</v>
      </c>
      <c r="D27">
        <f t="shared" si="0"/>
        <v>1.0899051114393981</v>
      </c>
      <c r="E27">
        <f t="shared" si="1"/>
        <v>0.2626356726628763</v>
      </c>
      <c r="F27">
        <f t="shared" si="2"/>
        <v>0.13459550960691469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147</v>
      </c>
      <c r="C28">
        <v>14.32</v>
      </c>
      <c r="D28">
        <f t="shared" si="0"/>
        <v>1.1559430179718369</v>
      </c>
      <c r="E28">
        <f t="shared" si="1"/>
        <v>0.33468288042438582</v>
      </c>
      <c r="F28">
        <f t="shared" si="2"/>
        <v>0.19362001395165321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138</v>
      </c>
      <c r="C29">
        <v>17.309999999999999</v>
      </c>
      <c r="D29">
        <f t="shared" si="0"/>
        <v>1.2382970678753937</v>
      </c>
      <c r="E29">
        <f t="shared" si="1"/>
        <v>0.43675164255711951</v>
      </c>
      <c r="F29">
        <f t="shared" si="2"/>
        <v>0.28863687936833976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50</v>
      </c>
      <c r="C30">
        <v>17.309999999999999</v>
      </c>
      <c r="D30">
        <f t="shared" si="0"/>
        <v>1.2382970678753937</v>
      </c>
      <c r="E30">
        <f t="shared" si="1"/>
        <v>0.43675164255711951</v>
      </c>
      <c r="F30">
        <f t="shared" si="2"/>
        <v>0.28863687936833976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178</v>
      </c>
      <c r="C33" t="s">
        <v>185</v>
      </c>
      <c r="D33" t="s">
        <v>186</v>
      </c>
      <c r="E33" t="s">
        <v>179</v>
      </c>
      <c r="F33" t="s">
        <v>180</v>
      </c>
      <c r="G33" t="s">
        <v>181</v>
      </c>
      <c r="H33" s="1" t="s">
        <v>182</v>
      </c>
    </row>
    <row r="34" spans="2:8" x14ac:dyDescent="0.35">
      <c r="B34">
        <v>2</v>
      </c>
      <c r="C34">
        <v>-0.05</v>
      </c>
      <c r="D34">
        <v>-6.6000000000000003E-2</v>
      </c>
      <c r="E34">
        <f>(C34-D34)/($K$9-$K$10)</f>
        <v>-0.15999999999999995</v>
      </c>
      <c r="F34" s="2">
        <f>C34+(E34*($K$8-$K$9))</f>
        <v>-5.1669849027162811E-2</v>
      </c>
      <c r="G34" s="2">
        <f t="shared" ref="G34:G40" si="5">$K$3+(F34*$K$7)</f>
        <v>0.55814463776802958</v>
      </c>
      <c r="H34" s="3">
        <f t="shared" ref="H34:H40" si="6">10^G34</f>
        <v>3.6153024690334914</v>
      </c>
    </row>
    <row r="35" spans="2:8" x14ac:dyDescent="0.35">
      <c r="B35">
        <v>5</v>
      </c>
      <c r="C35">
        <v>0.82399999999999995</v>
      </c>
      <c r="D35">
        <v>0.81599999999999995</v>
      </c>
      <c r="E35">
        <f t="shared" ref="E35:E40" si="7">(C35-D35)/($K$9-$K$10)</f>
        <v>-8.0000000000000043E-2</v>
      </c>
      <c r="F35" s="2">
        <f t="shared" ref="F35:F40" si="8">C35+(E35*($K$8-$K$9))</f>
        <v>0.8231650754864186</v>
      </c>
      <c r="G35" s="2">
        <f t="shared" si="5"/>
        <v>0.88458836457366696</v>
      </c>
      <c r="H35" s="3">
        <f t="shared" si="6"/>
        <v>7.6663450908017747</v>
      </c>
    </row>
    <row r="36" spans="2:8" x14ac:dyDescent="0.35">
      <c r="B36">
        <v>10</v>
      </c>
      <c r="C36">
        <v>1.3089999999999999</v>
      </c>
      <c r="D36">
        <v>1.3169999999999999</v>
      </c>
      <c r="E36">
        <f t="shared" si="7"/>
        <v>8.0000000000000043E-2</v>
      </c>
      <c r="F36" s="2">
        <f t="shared" si="8"/>
        <v>1.3098349245135814</v>
      </c>
      <c r="G36" s="2">
        <f t="shared" si="5"/>
        <v>1.0661887040076437</v>
      </c>
      <c r="H36" s="3">
        <f t="shared" si="6"/>
        <v>11.646319602671822</v>
      </c>
    </row>
    <row r="37" spans="2:8" x14ac:dyDescent="0.35">
      <c r="B37">
        <v>25</v>
      </c>
      <c r="C37">
        <v>1.849</v>
      </c>
      <c r="D37">
        <v>1.88</v>
      </c>
      <c r="E37">
        <f t="shared" si="7"/>
        <v>0.30999999999999905</v>
      </c>
      <c r="F37" s="2">
        <f t="shared" si="8"/>
        <v>1.852235332490128</v>
      </c>
      <c r="G37" s="2">
        <f t="shared" si="5"/>
        <v>1.2685848425696831</v>
      </c>
      <c r="H37" s="3">
        <f t="shared" si="6"/>
        <v>18.56029362785339</v>
      </c>
    </row>
    <row r="38" spans="2:8" x14ac:dyDescent="0.35">
      <c r="B38">
        <v>50</v>
      </c>
      <c r="C38">
        <v>2.2109999999999999</v>
      </c>
      <c r="D38">
        <v>2.2610000000000001</v>
      </c>
      <c r="E38">
        <f t="shared" si="7"/>
        <v>0.50000000000000244</v>
      </c>
      <c r="F38" s="2">
        <f t="shared" si="8"/>
        <v>2.2162182782098836</v>
      </c>
      <c r="G38" s="2">
        <f t="shared" si="5"/>
        <v>1.4044046937953487</v>
      </c>
      <c r="H38" s="3">
        <f t="shared" si="6"/>
        <v>25.374920705839333</v>
      </c>
    </row>
    <row r="39" spans="2:8" x14ac:dyDescent="0.35">
      <c r="B39">
        <v>100</v>
      </c>
      <c r="C39">
        <v>2.544</v>
      </c>
      <c r="D39">
        <v>2.6150000000000002</v>
      </c>
      <c r="E39">
        <f t="shared" si="7"/>
        <v>0.71000000000000152</v>
      </c>
      <c r="F39" s="2">
        <f t="shared" si="8"/>
        <v>2.5514099550580349</v>
      </c>
      <c r="G39" s="2">
        <f t="shared" si="5"/>
        <v>1.5294811134929058</v>
      </c>
      <c r="H39" s="3">
        <f t="shared" si="6"/>
        <v>33.843955355814906</v>
      </c>
    </row>
    <row r="40" spans="2:8" x14ac:dyDescent="0.35">
      <c r="B40">
        <v>200</v>
      </c>
      <c r="C40">
        <v>2.8559999999999999</v>
      </c>
      <c r="D40">
        <v>2.9489999999999998</v>
      </c>
      <c r="E40">
        <f t="shared" si="7"/>
        <v>0.92999999999999938</v>
      </c>
      <c r="F40" s="2">
        <f t="shared" si="8"/>
        <v>2.8657059974703838</v>
      </c>
      <c r="G40" s="2">
        <f t="shared" si="5"/>
        <v>1.6467603493011889</v>
      </c>
      <c r="H40" s="3">
        <f t="shared" si="6"/>
        <v>44.336392105503322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2019-04-16T23:05:09Z</dcterms:modified>
</cp:coreProperties>
</file>