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Pendjikent\"/>
    </mc:Choice>
  </mc:AlternateContent>
  <xr:revisionPtr revIDLastSave="0" documentId="13_ncr:1_{94153FD2-DF6B-4235-9E5A-F3D3F83DD92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3" l="1"/>
  <c r="E40" i="3"/>
  <c r="E39" i="3"/>
  <c r="E38" i="3"/>
  <c r="E37" i="3"/>
  <c r="E36" i="3"/>
  <c r="E35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28" i="3" s="1"/>
  <c r="H28" i="3" s="1"/>
  <c r="E41" i="2"/>
  <c r="E40" i="2"/>
  <c r="E39" i="2"/>
  <c r="E38" i="2"/>
  <c r="E37" i="2"/>
  <c r="E36" i="2"/>
  <c r="E35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30" i="2" s="1"/>
  <c r="H30" i="2" s="1"/>
  <c r="I32" i="1"/>
  <c r="I23" i="1"/>
  <c r="I14" i="1"/>
  <c r="I19" i="1"/>
  <c r="I3" i="1"/>
  <c r="I15" i="1"/>
  <c r="I6" i="1"/>
  <c r="I16" i="1"/>
  <c r="I31" i="1"/>
  <c r="I21" i="1"/>
  <c r="I29" i="1"/>
  <c r="I13" i="1"/>
  <c r="I9" i="1"/>
  <c r="I8" i="1"/>
  <c r="I17" i="1"/>
  <c r="I24" i="1"/>
  <c r="I12" i="1"/>
  <c r="I26" i="1"/>
  <c r="I22" i="1"/>
  <c r="I30" i="1"/>
  <c r="I27" i="1"/>
  <c r="I28" i="1"/>
  <c r="I25" i="1"/>
  <c r="I5" i="1"/>
  <c r="I18" i="1"/>
  <c r="I7" i="1"/>
  <c r="I20" i="1"/>
  <c r="I4" i="1"/>
  <c r="I11" i="1"/>
  <c r="I10" i="1"/>
  <c r="H32" i="1"/>
  <c r="H23" i="1"/>
  <c r="H14" i="1"/>
  <c r="H19" i="1"/>
  <c r="H3" i="1"/>
  <c r="H15" i="1"/>
  <c r="H6" i="1"/>
  <c r="H16" i="1"/>
  <c r="H31" i="1"/>
  <c r="H21" i="1"/>
  <c r="H29" i="1"/>
  <c r="H13" i="1"/>
  <c r="H9" i="1"/>
  <c r="H8" i="1"/>
  <c r="H17" i="1"/>
  <c r="H24" i="1"/>
  <c r="H12" i="1"/>
  <c r="H26" i="1"/>
  <c r="H22" i="1"/>
  <c r="H30" i="1"/>
  <c r="H27" i="1"/>
  <c r="H28" i="1"/>
  <c r="H25" i="1"/>
  <c r="H5" i="1"/>
  <c r="H18" i="1"/>
  <c r="H7" i="1"/>
  <c r="H20" i="1"/>
  <c r="H4" i="1"/>
  <c r="H11" i="1"/>
  <c r="H10" i="1"/>
  <c r="G9" i="3" l="1"/>
  <c r="H9" i="3" s="1"/>
  <c r="G21" i="3"/>
  <c r="H21" i="3" s="1"/>
  <c r="G7" i="3"/>
  <c r="H7" i="3" s="1"/>
  <c r="G25" i="3"/>
  <c r="H25" i="3" s="1"/>
  <c r="G12" i="3"/>
  <c r="H12" i="3" s="1"/>
  <c r="G5" i="3"/>
  <c r="H5" i="3" s="1"/>
  <c r="G13" i="3"/>
  <c r="H13" i="3" s="1"/>
  <c r="G16" i="3"/>
  <c r="H16" i="3" s="1"/>
  <c r="G3" i="3"/>
  <c r="H3" i="3" s="1"/>
  <c r="G29" i="3"/>
  <c r="H29" i="3" s="1"/>
  <c r="F35" i="3"/>
  <c r="K7" i="3"/>
  <c r="K6" i="3"/>
  <c r="K8" i="3"/>
  <c r="F38" i="3" s="1"/>
  <c r="G17" i="3"/>
  <c r="H17" i="3" s="1"/>
  <c r="F37" i="3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2" i="3"/>
  <c r="H2" i="3" s="1"/>
  <c r="K3" i="3"/>
  <c r="F8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20" i="3"/>
  <c r="H20" i="3" s="1"/>
  <c r="G24" i="3"/>
  <c r="H24" i="3" s="1"/>
  <c r="K6" i="2"/>
  <c r="G10" i="2"/>
  <c r="H10" i="2" s="1"/>
  <c r="G13" i="2"/>
  <c r="H13" i="2" s="1"/>
  <c r="G18" i="2"/>
  <c r="H18" i="2" s="1"/>
  <c r="G21" i="2"/>
  <c r="H21" i="2" s="1"/>
  <c r="G26" i="2"/>
  <c r="H26" i="2" s="1"/>
  <c r="G29" i="2"/>
  <c r="H29" i="2" s="1"/>
  <c r="G5" i="2"/>
  <c r="H5" i="2" s="1"/>
  <c r="G3" i="2"/>
  <c r="H3" i="2" s="1"/>
  <c r="G7" i="2"/>
  <c r="H7" i="2" s="1"/>
  <c r="G9" i="2"/>
  <c r="H9" i="2" s="1"/>
  <c r="G14" i="2"/>
  <c r="H14" i="2" s="1"/>
  <c r="G17" i="2"/>
  <c r="H17" i="2" s="1"/>
  <c r="G22" i="2"/>
  <c r="H22" i="2" s="1"/>
  <c r="G25" i="2"/>
  <c r="H25" i="2" s="1"/>
  <c r="K7" i="2"/>
  <c r="K3" i="2"/>
  <c r="E20" i="2" s="1"/>
  <c r="K8" i="2"/>
  <c r="F39" i="2" s="1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12" i="2"/>
  <c r="H12" i="2" s="1"/>
  <c r="G16" i="2"/>
  <c r="H16" i="2" s="1"/>
  <c r="G20" i="2"/>
  <c r="H20" i="2" s="1"/>
  <c r="G24" i="2"/>
  <c r="H24" i="2" s="1"/>
  <c r="G28" i="2"/>
  <c r="H28" i="2" s="1"/>
  <c r="F40" i="3" l="1"/>
  <c r="F39" i="3"/>
  <c r="G39" i="3" s="1"/>
  <c r="H39" i="3" s="1"/>
  <c r="F41" i="3"/>
  <c r="G41" i="3" s="1"/>
  <c r="H41" i="3" s="1"/>
  <c r="F36" i="3"/>
  <c r="G36" i="3" s="1"/>
  <c r="H36" i="3" s="1"/>
  <c r="E17" i="3"/>
  <c r="E24" i="3"/>
  <c r="E16" i="3"/>
  <c r="F2" i="3"/>
  <c r="F12" i="3"/>
  <c r="E21" i="3"/>
  <c r="F4" i="3"/>
  <c r="F15" i="3"/>
  <c r="F24" i="3"/>
  <c r="F19" i="3"/>
  <c r="E9" i="3"/>
  <c r="F16" i="3"/>
  <c r="F23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F5" i="3"/>
  <c r="F3" i="3"/>
  <c r="E6" i="3"/>
  <c r="E4" i="3"/>
  <c r="G40" i="3"/>
  <c r="H40" i="3" s="1"/>
  <c r="G38" i="3"/>
  <c r="H38" i="3" s="1"/>
  <c r="G37" i="3"/>
  <c r="H37" i="3" s="1"/>
  <c r="G35" i="3"/>
  <c r="H35" i="3" s="1"/>
  <c r="E29" i="3"/>
  <c r="E25" i="3"/>
  <c r="E7" i="3"/>
  <c r="E5" i="3"/>
  <c r="E3" i="3"/>
  <c r="E31" i="3"/>
  <c r="F30" i="3"/>
  <c r="E27" i="3"/>
  <c r="E23" i="3"/>
  <c r="E19" i="3"/>
  <c r="F14" i="3"/>
  <c r="E8" i="3"/>
  <c r="E2" i="3"/>
  <c r="F26" i="3"/>
  <c r="F22" i="3"/>
  <c r="F18" i="3"/>
  <c r="E15" i="3"/>
  <c r="E11" i="3"/>
  <c r="F10" i="3"/>
  <c r="F28" i="3"/>
  <c r="F11" i="3"/>
  <c r="E28" i="3"/>
  <c r="E20" i="3"/>
  <c r="E12" i="3"/>
  <c r="F31" i="3"/>
  <c r="F27" i="3"/>
  <c r="E13" i="3"/>
  <c r="F20" i="3"/>
  <c r="F6" i="3"/>
  <c r="E28" i="2"/>
  <c r="F9" i="2"/>
  <c r="F16" i="2"/>
  <c r="E7" i="2"/>
  <c r="F12" i="2"/>
  <c r="F17" i="2"/>
  <c r="E9" i="2"/>
  <c r="F7" i="2"/>
  <c r="E16" i="2"/>
  <c r="E25" i="2"/>
  <c r="F3" i="2"/>
  <c r="E21" i="2"/>
  <c r="F5" i="2"/>
  <c r="F25" i="2"/>
  <c r="F40" i="2"/>
  <c r="G40" i="2" s="1"/>
  <c r="H40" i="2" s="1"/>
  <c r="F37" i="2"/>
  <c r="G37" i="2" s="1"/>
  <c r="H37" i="2" s="1"/>
  <c r="E3" i="2"/>
  <c r="F24" i="2"/>
  <c r="F38" i="2"/>
  <c r="G38" i="2" s="1"/>
  <c r="H38" i="2" s="1"/>
  <c r="F21" i="2"/>
  <c r="F36" i="2"/>
  <c r="E12" i="2"/>
  <c r="F35" i="2"/>
  <c r="G35" i="2" s="1"/>
  <c r="H35" i="2" s="1"/>
  <c r="E29" i="2"/>
  <c r="E13" i="2"/>
  <c r="F41" i="2"/>
  <c r="G41" i="2" s="1"/>
  <c r="H41" i="2" s="1"/>
  <c r="E26" i="2"/>
  <c r="E22" i="2"/>
  <c r="E18" i="2"/>
  <c r="E14" i="2"/>
  <c r="E10" i="2"/>
  <c r="G39" i="2"/>
  <c r="H39" i="2" s="1"/>
  <c r="G36" i="2"/>
  <c r="H36" i="2" s="1"/>
  <c r="F31" i="2"/>
  <c r="F30" i="2"/>
  <c r="E27" i="2"/>
  <c r="E23" i="2"/>
  <c r="E19" i="2"/>
  <c r="E15" i="2"/>
  <c r="E11" i="2"/>
  <c r="F6" i="2"/>
  <c r="E4" i="2"/>
  <c r="F2" i="2"/>
  <c r="F27" i="2"/>
  <c r="F26" i="2"/>
  <c r="F23" i="2"/>
  <c r="F22" i="2"/>
  <c r="F11" i="2"/>
  <c r="F4" i="2"/>
  <c r="E2" i="2"/>
  <c r="E31" i="2"/>
  <c r="F8" i="2"/>
  <c r="E6" i="2"/>
  <c r="E8" i="2"/>
  <c r="F19" i="2"/>
  <c r="F18" i="2"/>
  <c r="F15" i="2"/>
  <c r="F14" i="2"/>
  <c r="F10" i="2"/>
  <c r="F20" i="2"/>
  <c r="E17" i="2"/>
  <c r="E30" i="2"/>
  <c r="E5" i="2"/>
  <c r="F28" i="2"/>
  <c r="F29" i="2"/>
  <c r="F13" i="2"/>
  <c r="E24" i="2"/>
  <c r="K5" i="3" l="1"/>
  <c r="K4" i="3"/>
  <c r="K4" i="2"/>
  <c r="K5" i="2"/>
</calcChain>
</file>

<file path=xl/sharedStrings.xml><?xml version="1.0" encoding="utf-8"?>
<sst xmlns="http://schemas.openxmlformats.org/spreadsheetml/2006/main" count="330" uniqueCount="198">
  <si>
    <t>Pendjikent</t>
  </si>
  <si>
    <t>start_date</t>
  </si>
  <si>
    <t>end_date</t>
  </si>
  <si>
    <t>duration</t>
  </si>
  <si>
    <t>peak</t>
  </si>
  <si>
    <t>sum</t>
  </si>
  <si>
    <t>average</t>
  </si>
  <si>
    <t>median</t>
  </si>
  <si>
    <t>12/01/1915</t>
  </si>
  <si>
    <t>03/01/1916</t>
  </si>
  <si>
    <t>3</t>
  </si>
  <si>
    <t>-1.84</t>
  </si>
  <si>
    <t>-3.13</t>
  </si>
  <si>
    <t>-1.04</t>
  </si>
  <si>
    <t>-0.7</t>
  </si>
  <si>
    <t>12/01/1916</t>
  </si>
  <si>
    <t>05/01/1918</t>
  </si>
  <si>
    <t>17</t>
  </si>
  <si>
    <t>-4.96</t>
  </si>
  <si>
    <t>-49.5</t>
  </si>
  <si>
    <t>-2.91</t>
  </si>
  <si>
    <t>-2.6</t>
  </si>
  <si>
    <t>11/01/1919</t>
  </si>
  <si>
    <t>05/01/1920</t>
  </si>
  <si>
    <t>6</t>
  </si>
  <si>
    <t>-1.54</t>
  </si>
  <si>
    <t>-6.25</t>
  </si>
  <si>
    <t>-1.26</t>
  </si>
  <si>
    <t>03/01/1927</t>
  </si>
  <si>
    <t>06/01/1927</t>
  </si>
  <si>
    <t>-1.59</t>
  </si>
  <si>
    <t>-4.07</t>
  </si>
  <si>
    <t>-1.36</t>
  </si>
  <si>
    <t>-1.29</t>
  </si>
  <si>
    <t>05/01/1936</t>
  </si>
  <si>
    <t>12/01/1936</t>
  </si>
  <si>
    <t>7</t>
  </si>
  <si>
    <t>-1.44</t>
  </si>
  <si>
    <t>-5.28</t>
  </si>
  <si>
    <t>-0.75</t>
  </si>
  <si>
    <t>-0.73</t>
  </si>
  <si>
    <t>10/01/1938</t>
  </si>
  <si>
    <t>11/01/1938</t>
  </si>
  <si>
    <t>1</t>
  </si>
  <si>
    <t>-1.01</t>
  </si>
  <si>
    <t>07/01/1939</t>
  </si>
  <si>
    <t>11/01/1939</t>
  </si>
  <si>
    <t>4</t>
  </si>
  <si>
    <t>-1.25</t>
  </si>
  <si>
    <t>-1.02</t>
  </si>
  <si>
    <t>-1.15</t>
  </si>
  <si>
    <t>10/01/1941</t>
  </si>
  <si>
    <t>12/01/1941</t>
  </si>
  <si>
    <t>2</t>
  </si>
  <si>
    <t>-1.19</t>
  </si>
  <si>
    <t>-2.08</t>
  </si>
  <si>
    <t>06/01/1944</t>
  </si>
  <si>
    <t>11/01/1944</t>
  </si>
  <si>
    <t>5</t>
  </si>
  <si>
    <t>-1.08</t>
  </si>
  <si>
    <t>-4.11</t>
  </si>
  <si>
    <t>-0.82</t>
  </si>
  <si>
    <t>-0.94</t>
  </si>
  <si>
    <t>05/01/1946</t>
  </si>
  <si>
    <t>09/01/1947</t>
  </si>
  <si>
    <t>16</t>
  </si>
  <si>
    <t>-1.85</t>
  </si>
  <si>
    <t>-19.58</t>
  </si>
  <si>
    <t>-1.22</t>
  </si>
  <si>
    <t>-1.2</t>
  </si>
  <si>
    <t>11/01/1948</t>
  </si>
  <si>
    <t>05/01/1949</t>
  </si>
  <si>
    <t>-1.47</t>
  </si>
  <si>
    <t>-6.01</t>
  </si>
  <si>
    <t>-1</t>
  </si>
  <si>
    <t>02/01/1950</t>
  </si>
  <si>
    <t>01/01/1951</t>
  </si>
  <si>
    <t>11</t>
  </si>
  <si>
    <t>-1.83</t>
  </si>
  <si>
    <t>-13.77</t>
  </si>
  <si>
    <t>-1.42</t>
  </si>
  <si>
    <t>01/01/1955</t>
  </si>
  <si>
    <t>07/01/1955</t>
  </si>
  <si>
    <t>-1.63</t>
  </si>
  <si>
    <t>-4.06</t>
  </si>
  <si>
    <t>-0.68</t>
  </si>
  <si>
    <t>-0.32</t>
  </si>
  <si>
    <t>10/01/1956</t>
  </si>
  <si>
    <t>01/01/1957</t>
  </si>
  <si>
    <t>-1.33</t>
  </si>
  <si>
    <t>-3.04</t>
  </si>
  <si>
    <t>10/01/1959</t>
  </si>
  <si>
    <t>03/01/1960</t>
  </si>
  <si>
    <t>-1.21</t>
  </si>
  <si>
    <t>-2.97</t>
  </si>
  <si>
    <t>-0.59</t>
  </si>
  <si>
    <t>-0.57</t>
  </si>
  <si>
    <t>02/01/1961</t>
  </si>
  <si>
    <t>08/01/1961</t>
  </si>
  <si>
    <t>-1.46</t>
  </si>
  <si>
    <t>-4.19</t>
  </si>
  <si>
    <t>01/01/1962</t>
  </si>
  <si>
    <t>09/01/1962</t>
  </si>
  <si>
    <t>8</t>
  </si>
  <si>
    <t>-1.43</t>
  </si>
  <si>
    <t>-6.46</t>
  </si>
  <si>
    <t>-0.81</t>
  </si>
  <si>
    <t>-0.85</t>
  </si>
  <si>
    <t>01/01/1963</t>
  </si>
  <si>
    <t>05/01/1963</t>
  </si>
  <si>
    <t>-3.57</t>
  </si>
  <si>
    <t>-0.89</t>
  </si>
  <si>
    <t>-0.88</t>
  </si>
  <si>
    <t>11/01/1964</t>
  </si>
  <si>
    <t>09/01/1965</t>
  </si>
  <si>
    <t>10</t>
  </si>
  <si>
    <t>-1.7</t>
  </si>
  <si>
    <t>-7.65</t>
  </si>
  <si>
    <t>-0.76</t>
  </si>
  <si>
    <t>-0.65</t>
  </si>
  <si>
    <t>03/01/1967</t>
  </si>
  <si>
    <t>09/01/1967</t>
  </si>
  <si>
    <t>-6.2</t>
  </si>
  <si>
    <t>-1.03</t>
  </si>
  <si>
    <t>-1.1</t>
  </si>
  <si>
    <t>05/01/1971</t>
  </si>
  <si>
    <t>01/01/1972</t>
  </si>
  <si>
    <t>-2.52</t>
  </si>
  <si>
    <t>-13.92</t>
  </si>
  <si>
    <t>-1.74</t>
  </si>
  <si>
    <t>11/01/1973</t>
  </si>
  <si>
    <t>05/01/1974</t>
  </si>
  <si>
    <t>-2.3</t>
  </si>
  <si>
    <t>-9.31</t>
  </si>
  <si>
    <t>-1.55</t>
  </si>
  <si>
    <t>11/01/1974</t>
  </si>
  <si>
    <t>12/01/1975</t>
  </si>
  <si>
    <t>13</t>
  </si>
  <si>
    <t>-1.9</t>
  </si>
  <si>
    <t>-13.27</t>
  </si>
  <si>
    <t>04/01/1977</t>
  </si>
  <si>
    <t>10/01/1977</t>
  </si>
  <si>
    <t>-1.67</t>
  </si>
  <si>
    <t>-6.86</t>
  </si>
  <si>
    <t>-1.14</t>
  </si>
  <si>
    <t>-1.13</t>
  </si>
  <si>
    <t>10/01/1978</t>
  </si>
  <si>
    <t>11/01/1978</t>
  </si>
  <si>
    <t>-1.31</t>
  </si>
  <si>
    <t>04/01/1982</t>
  </si>
  <si>
    <t>10/01/1982</t>
  </si>
  <si>
    <t>-1.56</t>
  </si>
  <si>
    <t>-5.08</t>
  </si>
  <si>
    <t>09/01/1984</t>
  </si>
  <si>
    <t>11/01/1984</t>
  </si>
  <si>
    <t>-1.57</t>
  </si>
  <si>
    <t>-2.22</t>
  </si>
  <si>
    <t>-1.11</t>
  </si>
  <si>
    <t>02/01/1986</t>
  </si>
  <si>
    <t>09/01/1986</t>
  </si>
  <si>
    <t>-1.37</t>
  </si>
  <si>
    <t>-5.47</t>
  </si>
  <si>
    <t>-0.78</t>
  </si>
  <si>
    <t>11/01/1988</t>
  </si>
  <si>
    <t>12/01/1988</t>
  </si>
  <si>
    <t>10/01/1990</t>
  </si>
  <si>
    <t>05/01/1991</t>
  </si>
  <si>
    <t>-3.47</t>
  </si>
  <si>
    <t>-0.5</t>
  </si>
  <si>
    <t>-0.37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</si>
  <si>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</si>
  <si>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</si>
  <si>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</si>
  <si>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</si>
  <si>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</si>
  <si>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</si>
  <si>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</si>
  <si>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</si>
  <si>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</si>
  <si>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</si>
  <si>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</si>
  <si>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</si>
  <si>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</si>
  <si>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</si>
  <si>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</si>
  <si>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</si>
  <si>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</si>
  <si>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</si>
  <si>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</si>
  <si>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</si>
  <si>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</si>
  <si>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</si>
  <si>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</si>
  <si>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</si>
  <si>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(-0.7)</t>
  </si>
  <si>
    <t>K (-0.8)</t>
  </si>
  <si>
    <t>K (0.4)</t>
  </si>
  <si>
    <t>K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</si>
</sst>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I32" sqref="I3:I3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170</v>
      </c>
    </row>
    <row r="3" spans="1:9" x14ac:dyDescent="0.35">
      <c r="A3" t="s">
        <v>41</v>
      </c>
      <c r="B3" t="s">
        <v>42</v>
      </c>
      <c r="C3" t="s">
        <v>43</v>
      </c>
      <c r="D3" t="s">
        <v>44</v>
      </c>
      <c r="E3" t="s">
        <v>44</v>
      </c>
      <c r="F3" t="s">
        <v>44</v>
      </c>
      <c r="G3" t="s">
        <v>44</v>
      </c>
      <c r="H3">
        <f>C3*1</f>
        <v>1</v>
      </c>
      <c r="I3">
        <f>E3*-1</f>
        <v>1.01</v>
      </c>
    </row>
    <row r="4" spans="1:9" x14ac:dyDescent="0.35">
      <c r="A4" t="s">
        <v>163</v>
      </c>
      <c r="B4" t="s">
        <v>164</v>
      </c>
      <c r="C4" t="s">
        <v>43</v>
      </c>
      <c r="D4" t="s">
        <v>50</v>
      </c>
      <c r="E4" t="s">
        <v>50</v>
      </c>
      <c r="F4" t="s">
        <v>50</v>
      </c>
      <c r="G4" t="s">
        <v>50</v>
      </c>
      <c r="H4">
        <f>C4*1</f>
        <v>1</v>
      </c>
      <c r="I4">
        <f>E4*-1</f>
        <v>1.1499999999999999</v>
      </c>
    </row>
    <row r="5" spans="1:9" x14ac:dyDescent="0.35">
      <c r="A5" t="s">
        <v>146</v>
      </c>
      <c r="B5" t="s">
        <v>147</v>
      </c>
      <c r="C5" t="s">
        <v>43</v>
      </c>
      <c r="D5" t="s">
        <v>148</v>
      </c>
      <c r="E5" t="s">
        <v>148</v>
      </c>
      <c r="F5" t="s">
        <v>148</v>
      </c>
      <c r="G5" t="s">
        <v>148</v>
      </c>
      <c r="H5">
        <f>C5*1</f>
        <v>1</v>
      </c>
      <c r="I5">
        <f>E5*-1</f>
        <v>1.31</v>
      </c>
    </row>
    <row r="6" spans="1:9" x14ac:dyDescent="0.35">
      <c r="A6" t="s">
        <v>51</v>
      </c>
      <c r="B6" t="s">
        <v>52</v>
      </c>
      <c r="C6" t="s">
        <v>53</v>
      </c>
      <c r="D6" t="s">
        <v>54</v>
      </c>
      <c r="E6" t="s">
        <v>55</v>
      </c>
      <c r="F6" t="s">
        <v>13</v>
      </c>
      <c r="G6" t="s">
        <v>13</v>
      </c>
      <c r="H6">
        <f>C6*1</f>
        <v>2</v>
      </c>
      <c r="I6">
        <f>E6*-1</f>
        <v>2.08</v>
      </c>
    </row>
    <row r="7" spans="1:9" x14ac:dyDescent="0.35">
      <c r="A7" t="s">
        <v>153</v>
      </c>
      <c r="B7" t="s">
        <v>154</v>
      </c>
      <c r="C7" t="s">
        <v>53</v>
      </c>
      <c r="D7" t="s">
        <v>155</v>
      </c>
      <c r="E7" t="s">
        <v>156</v>
      </c>
      <c r="F7" t="s">
        <v>157</v>
      </c>
      <c r="G7" t="s">
        <v>157</v>
      </c>
      <c r="H7">
        <f>C7*1</f>
        <v>2</v>
      </c>
      <c r="I7">
        <f>E7*-1</f>
        <v>2.2200000000000002</v>
      </c>
    </row>
    <row r="8" spans="1:9" x14ac:dyDescent="0.35">
      <c r="A8" t="s">
        <v>91</v>
      </c>
      <c r="B8" t="s">
        <v>92</v>
      </c>
      <c r="C8" t="s">
        <v>58</v>
      </c>
      <c r="D8" t="s">
        <v>93</v>
      </c>
      <c r="E8" t="s">
        <v>94</v>
      </c>
      <c r="F8" t="s">
        <v>95</v>
      </c>
      <c r="G8" t="s">
        <v>96</v>
      </c>
      <c r="H8">
        <f>C8*1</f>
        <v>5</v>
      </c>
      <c r="I8">
        <f>E8*-1</f>
        <v>2.97</v>
      </c>
    </row>
    <row r="9" spans="1:9" x14ac:dyDescent="0.35">
      <c r="A9" t="s">
        <v>87</v>
      </c>
      <c r="B9" t="s">
        <v>88</v>
      </c>
      <c r="C9" t="s">
        <v>10</v>
      </c>
      <c r="D9" t="s">
        <v>89</v>
      </c>
      <c r="E9" t="s">
        <v>90</v>
      </c>
      <c r="F9" t="s">
        <v>44</v>
      </c>
      <c r="G9" t="s">
        <v>68</v>
      </c>
      <c r="H9">
        <f>C9*1</f>
        <v>3</v>
      </c>
      <c r="I9">
        <f>E9*-1</f>
        <v>3.04</v>
      </c>
    </row>
    <row r="10" spans="1:9" x14ac:dyDescent="0.3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>
        <f>C10*1</f>
        <v>3</v>
      </c>
      <c r="I10">
        <f>E10*-1</f>
        <v>3.13</v>
      </c>
    </row>
    <row r="11" spans="1:9" x14ac:dyDescent="0.35">
      <c r="A11" t="s">
        <v>165</v>
      </c>
      <c r="B11" t="s">
        <v>166</v>
      </c>
      <c r="C11" t="s">
        <v>36</v>
      </c>
      <c r="D11" t="s">
        <v>124</v>
      </c>
      <c r="E11" t="s">
        <v>167</v>
      </c>
      <c r="F11" t="s">
        <v>168</v>
      </c>
      <c r="G11" t="s">
        <v>169</v>
      </c>
      <c r="H11">
        <f>C11*1</f>
        <v>7</v>
      </c>
      <c r="I11">
        <f>E11*-1</f>
        <v>3.47</v>
      </c>
    </row>
    <row r="12" spans="1:9" x14ac:dyDescent="0.35">
      <c r="A12" t="s">
        <v>108</v>
      </c>
      <c r="B12" t="s">
        <v>109</v>
      </c>
      <c r="C12" t="s">
        <v>47</v>
      </c>
      <c r="D12" t="s">
        <v>93</v>
      </c>
      <c r="E12" t="s">
        <v>110</v>
      </c>
      <c r="F12" t="s">
        <v>111</v>
      </c>
      <c r="G12" t="s">
        <v>112</v>
      </c>
      <c r="H12">
        <f>C12*1</f>
        <v>4</v>
      </c>
      <c r="I12">
        <f>E12*-1</f>
        <v>3.57</v>
      </c>
    </row>
    <row r="13" spans="1:9" x14ac:dyDescent="0.35">
      <c r="A13" t="s">
        <v>81</v>
      </c>
      <c r="B13" t="s">
        <v>82</v>
      </c>
      <c r="C13" t="s">
        <v>24</v>
      </c>
      <c r="D13" t="s">
        <v>83</v>
      </c>
      <c r="E13" t="s">
        <v>84</v>
      </c>
      <c r="F13" t="s">
        <v>85</v>
      </c>
      <c r="G13" t="s">
        <v>86</v>
      </c>
      <c r="H13">
        <f>C13*1</f>
        <v>6</v>
      </c>
      <c r="I13">
        <f>E13*-1</f>
        <v>4.0599999999999996</v>
      </c>
    </row>
    <row r="14" spans="1:9" x14ac:dyDescent="0.35">
      <c r="A14" t="s">
        <v>28</v>
      </c>
      <c r="B14" t="s">
        <v>29</v>
      </c>
      <c r="C14" t="s">
        <v>10</v>
      </c>
      <c r="D14" t="s">
        <v>30</v>
      </c>
      <c r="E14" t="s">
        <v>31</v>
      </c>
      <c r="F14" t="s">
        <v>32</v>
      </c>
      <c r="G14" t="s">
        <v>33</v>
      </c>
      <c r="H14">
        <f>C14*1</f>
        <v>3</v>
      </c>
      <c r="I14">
        <f>E14*-1</f>
        <v>4.07</v>
      </c>
    </row>
    <row r="15" spans="1:9" x14ac:dyDescent="0.35">
      <c r="A15" t="s">
        <v>45</v>
      </c>
      <c r="B15" t="s">
        <v>46</v>
      </c>
      <c r="C15" t="s">
        <v>47</v>
      </c>
      <c r="D15" t="s">
        <v>48</v>
      </c>
      <c r="E15" t="s">
        <v>31</v>
      </c>
      <c r="F15" t="s">
        <v>49</v>
      </c>
      <c r="G15" t="s">
        <v>50</v>
      </c>
      <c r="H15">
        <f>C15*1</f>
        <v>4</v>
      </c>
      <c r="I15">
        <f>E15*-1</f>
        <v>4.07</v>
      </c>
    </row>
    <row r="16" spans="1:9" x14ac:dyDescent="0.35">
      <c r="A16" t="s">
        <v>56</v>
      </c>
      <c r="B16" t="s">
        <v>57</v>
      </c>
      <c r="C16" t="s">
        <v>58</v>
      </c>
      <c r="D16" t="s">
        <v>59</v>
      </c>
      <c r="E16" t="s">
        <v>60</v>
      </c>
      <c r="F16" t="s">
        <v>61</v>
      </c>
      <c r="G16" t="s">
        <v>62</v>
      </c>
      <c r="H16">
        <f>C16*1</f>
        <v>5</v>
      </c>
      <c r="I16">
        <f>E16*-1</f>
        <v>4.1100000000000003</v>
      </c>
    </row>
    <row r="17" spans="1:9" x14ac:dyDescent="0.35">
      <c r="A17" t="s">
        <v>97</v>
      </c>
      <c r="B17" t="s">
        <v>98</v>
      </c>
      <c r="C17" t="s">
        <v>24</v>
      </c>
      <c r="D17" t="s">
        <v>99</v>
      </c>
      <c r="E17" t="s">
        <v>100</v>
      </c>
      <c r="F17" t="s">
        <v>14</v>
      </c>
      <c r="G17" t="s">
        <v>95</v>
      </c>
      <c r="H17">
        <f>C17*1</f>
        <v>6</v>
      </c>
      <c r="I17">
        <f>E17*-1</f>
        <v>4.1900000000000004</v>
      </c>
    </row>
    <row r="18" spans="1:9" x14ac:dyDescent="0.35">
      <c r="A18" t="s">
        <v>149</v>
      </c>
      <c r="B18" t="s">
        <v>150</v>
      </c>
      <c r="C18" t="s">
        <v>24</v>
      </c>
      <c r="D18" t="s">
        <v>151</v>
      </c>
      <c r="E18" t="s">
        <v>152</v>
      </c>
      <c r="F18" t="s">
        <v>107</v>
      </c>
      <c r="G18" t="s">
        <v>61</v>
      </c>
      <c r="H18">
        <f>C18*1</f>
        <v>6</v>
      </c>
      <c r="I18">
        <f>E18*-1</f>
        <v>5.08</v>
      </c>
    </row>
    <row r="19" spans="1:9" x14ac:dyDescent="0.35">
      <c r="A19" t="s">
        <v>34</v>
      </c>
      <c r="B19" t="s">
        <v>35</v>
      </c>
      <c r="C19" t="s">
        <v>36</v>
      </c>
      <c r="D19" t="s">
        <v>37</v>
      </c>
      <c r="E19" t="s">
        <v>38</v>
      </c>
      <c r="F19" t="s">
        <v>39</v>
      </c>
      <c r="G19" t="s">
        <v>40</v>
      </c>
      <c r="H19">
        <f>C19*1</f>
        <v>7</v>
      </c>
      <c r="I19">
        <f>E19*-1</f>
        <v>5.28</v>
      </c>
    </row>
    <row r="20" spans="1:9" x14ac:dyDescent="0.35">
      <c r="A20" t="s">
        <v>158</v>
      </c>
      <c r="B20" t="s">
        <v>159</v>
      </c>
      <c r="C20" t="s">
        <v>36</v>
      </c>
      <c r="D20" t="s">
        <v>160</v>
      </c>
      <c r="E20" t="s">
        <v>161</v>
      </c>
      <c r="F20" t="s">
        <v>162</v>
      </c>
      <c r="G20" t="s">
        <v>96</v>
      </c>
      <c r="H20">
        <f>C20*1</f>
        <v>7</v>
      </c>
      <c r="I20">
        <f>E20*-1</f>
        <v>5.47</v>
      </c>
    </row>
    <row r="21" spans="1:9" x14ac:dyDescent="0.35">
      <c r="A21" t="s">
        <v>70</v>
      </c>
      <c r="B21" t="s">
        <v>71</v>
      </c>
      <c r="C21" t="s">
        <v>24</v>
      </c>
      <c r="D21" t="s">
        <v>72</v>
      </c>
      <c r="E21" t="s">
        <v>73</v>
      </c>
      <c r="F21" t="s">
        <v>74</v>
      </c>
      <c r="G21" t="s">
        <v>49</v>
      </c>
      <c r="H21">
        <f>C21*1</f>
        <v>6</v>
      </c>
      <c r="I21">
        <f>E21*-1</f>
        <v>6.01</v>
      </c>
    </row>
    <row r="22" spans="1:9" x14ac:dyDescent="0.35">
      <c r="A22" t="s">
        <v>120</v>
      </c>
      <c r="B22" t="s">
        <v>121</v>
      </c>
      <c r="C22" t="s">
        <v>24</v>
      </c>
      <c r="D22" t="s">
        <v>69</v>
      </c>
      <c r="E22" t="s">
        <v>122</v>
      </c>
      <c r="F22" t="s">
        <v>123</v>
      </c>
      <c r="G22" t="s">
        <v>124</v>
      </c>
      <c r="H22">
        <f>C22*1</f>
        <v>6</v>
      </c>
      <c r="I22">
        <f>E22*-1</f>
        <v>6.2</v>
      </c>
    </row>
    <row r="23" spans="1:9" x14ac:dyDescent="0.35">
      <c r="A23" t="s">
        <v>22</v>
      </c>
      <c r="B23" t="s">
        <v>23</v>
      </c>
      <c r="C23" t="s">
        <v>24</v>
      </c>
      <c r="D23" t="s">
        <v>25</v>
      </c>
      <c r="E23" t="s">
        <v>26</v>
      </c>
      <c r="F23" t="s">
        <v>13</v>
      </c>
      <c r="G23" t="s">
        <v>27</v>
      </c>
      <c r="H23">
        <f>C23*1</f>
        <v>6</v>
      </c>
      <c r="I23">
        <f>E23*-1</f>
        <v>6.25</v>
      </c>
    </row>
    <row r="24" spans="1:9" x14ac:dyDescent="0.35">
      <c r="A24" t="s">
        <v>101</v>
      </c>
      <c r="B24" t="s">
        <v>102</v>
      </c>
      <c r="C24" t="s">
        <v>103</v>
      </c>
      <c r="D24" t="s">
        <v>104</v>
      </c>
      <c r="E24" t="s">
        <v>105</v>
      </c>
      <c r="F24" t="s">
        <v>106</v>
      </c>
      <c r="G24" t="s">
        <v>107</v>
      </c>
      <c r="H24">
        <f>C24*1</f>
        <v>8</v>
      </c>
      <c r="I24">
        <f>E24*-1</f>
        <v>6.46</v>
      </c>
    </row>
    <row r="25" spans="1:9" x14ac:dyDescent="0.35">
      <c r="A25" t="s">
        <v>140</v>
      </c>
      <c r="B25" t="s">
        <v>141</v>
      </c>
      <c r="C25" t="s">
        <v>24</v>
      </c>
      <c r="D25" t="s">
        <v>142</v>
      </c>
      <c r="E25" t="s">
        <v>143</v>
      </c>
      <c r="F25" t="s">
        <v>144</v>
      </c>
      <c r="G25" t="s">
        <v>145</v>
      </c>
      <c r="H25">
        <f>C25*1</f>
        <v>6</v>
      </c>
      <c r="I25">
        <f>E25*-1</f>
        <v>6.86</v>
      </c>
    </row>
    <row r="26" spans="1:9" x14ac:dyDescent="0.35">
      <c r="A26" t="s">
        <v>113</v>
      </c>
      <c r="B26" t="s">
        <v>114</v>
      </c>
      <c r="C26" t="s">
        <v>115</v>
      </c>
      <c r="D26" t="s">
        <v>116</v>
      </c>
      <c r="E26" t="s">
        <v>117</v>
      </c>
      <c r="F26" t="s">
        <v>118</v>
      </c>
      <c r="G26" t="s">
        <v>119</v>
      </c>
      <c r="H26">
        <f>C26*1</f>
        <v>10</v>
      </c>
      <c r="I26">
        <f>E26*-1</f>
        <v>7.65</v>
      </c>
    </row>
    <row r="27" spans="1:9" x14ac:dyDescent="0.35">
      <c r="A27" t="s">
        <v>130</v>
      </c>
      <c r="B27" t="s">
        <v>131</v>
      </c>
      <c r="C27" t="s">
        <v>24</v>
      </c>
      <c r="D27" t="s">
        <v>132</v>
      </c>
      <c r="E27" t="s">
        <v>133</v>
      </c>
      <c r="F27" t="s">
        <v>134</v>
      </c>
      <c r="G27" t="s">
        <v>25</v>
      </c>
      <c r="H27">
        <f>C27*1</f>
        <v>6</v>
      </c>
      <c r="I27">
        <f>E27*-1</f>
        <v>9.31</v>
      </c>
    </row>
    <row r="28" spans="1:9" x14ac:dyDescent="0.35">
      <c r="A28" t="s">
        <v>135</v>
      </c>
      <c r="B28" t="s">
        <v>136</v>
      </c>
      <c r="C28" t="s">
        <v>137</v>
      </c>
      <c r="D28" t="s">
        <v>138</v>
      </c>
      <c r="E28" t="s">
        <v>139</v>
      </c>
      <c r="F28" t="s">
        <v>49</v>
      </c>
      <c r="G28" t="s">
        <v>61</v>
      </c>
      <c r="H28">
        <f>C28*1</f>
        <v>13</v>
      </c>
      <c r="I28">
        <f>E28*-1</f>
        <v>13.27</v>
      </c>
    </row>
    <row r="29" spans="1:9" x14ac:dyDescent="0.35">
      <c r="A29" t="s">
        <v>75</v>
      </c>
      <c r="B29" t="s">
        <v>76</v>
      </c>
      <c r="C29" t="s">
        <v>77</v>
      </c>
      <c r="D29" t="s">
        <v>78</v>
      </c>
      <c r="E29" t="s">
        <v>79</v>
      </c>
      <c r="F29" t="s">
        <v>48</v>
      </c>
      <c r="G29" t="s">
        <v>80</v>
      </c>
      <c r="H29">
        <f>C29*1</f>
        <v>11</v>
      </c>
      <c r="I29">
        <f>E29*-1</f>
        <v>13.77</v>
      </c>
    </row>
    <row r="30" spans="1:9" x14ac:dyDescent="0.35">
      <c r="A30" t="s">
        <v>125</v>
      </c>
      <c r="B30" t="s">
        <v>126</v>
      </c>
      <c r="C30" t="s">
        <v>103</v>
      </c>
      <c r="D30" t="s">
        <v>127</v>
      </c>
      <c r="E30" t="s">
        <v>128</v>
      </c>
      <c r="F30" t="s">
        <v>129</v>
      </c>
      <c r="G30" t="s">
        <v>11</v>
      </c>
      <c r="H30">
        <f>C30*1</f>
        <v>8</v>
      </c>
      <c r="I30">
        <f>E30*-1</f>
        <v>13.92</v>
      </c>
    </row>
    <row r="31" spans="1:9" x14ac:dyDescent="0.35">
      <c r="A31" t="s">
        <v>63</v>
      </c>
      <c r="B31" t="s">
        <v>64</v>
      </c>
      <c r="C31" t="s">
        <v>65</v>
      </c>
      <c r="D31" t="s">
        <v>66</v>
      </c>
      <c r="E31" t="s">
        <v>67</v>
      </c>
      <c r="F31" t="s">
        <v>68</v>
      </c>
      <c r="G31" t="s">
        <v>69</v>
      </c>
      <c r="H31">
        <f>C31*1</f>
        <v>16</v>
      </c>
      <c r="I31">
        <f>E31*-1</f>
        <v>19.579999999999998</v>
      </c>
    </row>
    <row r="32" spans="1:9" x14ac:dyDescent="0.35">
      <c r="A32" t="s">
        <v>15</v>
      </c>
      <c r="B32" t="s">
        <v>16</v>
      </c>
      <c r="C32" t="s">
        <v>17</v>
      </c>
      <c r="D32" t="s">
        <v>18</v>
      </c>
      <c r="E32" t="s">
        <v>19</v>
      </c>
      <c r="F32" t="s">
        <v>20</v>
      </c>
      <c r="G32" t="s">
        <v>21</v>
      </c>
      <c r="H32">
        <f>C32*1</f>
        <v>17</v>
      </c>
      <c r="I32">
        <f>E32*-1</f>
        <v>49.5</v>
      </c>
    </row>
  </sheetData>
  <sortState xmlns:xlrd2="http://schemas.microsoft.com/office/spreadsheetml/2017/richdata2" ref="A3:I33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C8D4-CAC1-4C07-BDF6-8B88B47D061B}">
  <dimension ref="A1:K41"/>
  <sheetViews>
    <sheetView topLeftCell="A28" workbookViewId="0">
      <selection activeCell="J33" sqref="J33"/>
    </sheetView>
  </sheetViews>
  <sheetFormatPr defaultRowHeight="14.5" x14ac:dyDescent="0.35"/>
  <sheetData>
    <row r="1" spans="1:11" x14ac:dyDescent="0.3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J1" t="s">
        <v>179</v>
      </c>
      <c r="K1">
        <f>COUNT(C2:C31)</f>
        <v>30</v>
      </c>
    </row>
    <row r="2" spans="1:11" x14ac:dyDescent="0.35">
      <c r="A2">
        <v>1</v>
      </c>
      <c r="B2" t="s">
        <v>41</v>
      </c>
      <c r="C2">
        <v>1</v>
      </c>
      <c r="D2">
        <f t="shared" ref="D2:D31" si="0">LOG(C2)</f>
        <v>0</v>
      </c>
      <c r="E2">
        <f t="shared" ref="E2:E31" si="1">(D2-$K$3)^2</f>
        <v>0.48034476745976262</v>
      </c>
      <c r="F2">
        <f t="shared" ref="F2:F31" si="2">(D2-$K$3)^3</f>
        <v>-0.33291211223714051</v>
      </c>
      <c r="G2">
        <f t="shared" ref="G2:G31" si="3">($K$1+1)/A2</f>
        <v>31</v>
      </c>
      <c r="H2">
        <f t="shared" ref="H2:H31" si="4">1/G2</f>
        <v>3.2258064516129031E-2</v>
      </c>
      <c r="J2" t="s">
        <v>180</v>
      </c>
      <c r="K2">
        <f>AVERAGE(C2:C31)</f>
        <v>6.2</v>
      </c>
    </row>
    <row r="3" spans="1:11" x14ac:dyDescent="0.35">
      <c r="A3">
        <v>2</v>
      </c>
      <c r="B3" t="s">
        <v>146</v>
      </c>
      <c r="C3">
        <v>1</v>
      </c>
      <c r="D3">
        <f t="shared" si="0"/>
        <v>0</v>
      </c>
      <c r="E3">
        <f t="shared" si="1"/>
        <v>0.48034476745976262</v>
      </c>
      <c r="F3">
        <f t="shared" si="2"/>
        <v>-0.33291211223714051</v>
      </c>
      <c r="G3">
        <f t="shared" si="3"/>
        <v>15.5</v>
      </c>
      <c r="H3">
        <f t="shared" si="4"/>
        <v>6.4516129032258063E-2</v>
      </c>
      <c r="J3" t="s">
        <v>181</v>
      </c>
      <c r="K3">
        <f>AVERAGE(D2:D31)</f>
        <v>0.69306909284699936</v>
      </c>
    </row>
    <row r="4" spans="1:11" x14ac:dyDescent="0.35">
      <c r="A4">
        <v>3</v>
      </c>
      <c r="B4" t="s">
        <v>163</v>
      </c>
      <c r="C4">
        <v>1</v>
      </c>
      <c r="D4">
        <f t="shared" si="0"/>
        <v>0</v>
      </c>
      <c r="E4">
        <f t="shared" si="1"/>
        <v>0.48034476745976262</v>
      </c>
      <c r="F4">
        <f t="shared" si="2"/>
        <v>-0.33291211223714051</v>
      </c>
      <c r="G4">
        <f t="shared" si="3"/>
        <v>10.333333333333334</v>
      </c>
      <c r="H4">
        <f t="shared" si="4"/>
        <v>9.6774193548387094E-2</v>
      </c>
      <c r="J4" t="s">
        <v>182</v>
      </c>
      <c r="K4">
        <f>SUM(E2:E31)</f>
        <v>3.0630478544494428</v>
      </c>
    </row>
    <row r="5" spans="1:11" x14ac:dyDescent="0.35">
      <c r="A5">
        <v>4</v>
      </c>
      <c r="B5" t="s">
        <v>51</v>
      </c>
      <c r="C5">
        <v>2</v>
      </c>
      <c r="D5">
        <f t="shared" si="0"/>
        <v>0.3010299956639812</v>
      </c>
      <c r="E5">
        <f t="shared" si="1"/>
        <v>0.15369465372007596</v>
      </c>
      <c r="F5">
        <f t="shared" si="2"/>
        <v>-6.0254313286275181E-2</v>
      </c>
      <c r="G5">
        <f t="shared" si="3"/>
        <v>7.75</v>
      </c>
      <c r="H5">
        <f t="shared" si="4"/>
        <v>0.12903225806451613</v>
      </c>
      <c r="J5" t="s">
        <v>183</v>
      </c>
      <c r="K5">
        <f>SUM(F2:F31)</f>
        <v>-0.68258302586048836</v>
      </c>
    </row>
    <row r="6" spans="1:11" x14ac:dyDescent="0.35">
      <c r="A6">
        <v>5</v>
      </c>
      <c r="B6" t="s">
        <v>153</v>
      </c>
      <c r="C6">
        <v>2</v>
      </c>
      <c r="D6">
        <f t="shared" si="0"/>
        <v>0.3010299956639812</v>
      </c>
      <c r="E6">
        <f t="shared" si="1"/>
        <v>0.15369465372007596</v>
      </c>
      <c r="F6">
        <f t="shared" si="2"/>
        <v>-6.0254313286275181E-2</v>
      </c>
      <c r="G6">
        <f t="shared" si="3"/>
        <v>6.2</v>
      </c>
      <c r="H6">
        <f t="shared" si="4"/>
        <v>0.16129032258064516</v>
      </c>
      <c r="J6" t="s">
        <v>184</v>
      </c>
      <c r="K6">
        <f>VAR(D2:D31)</f>
        <v>0.10562233980860139</v>
      </c>
    </row>
    <row r="7" spans="1:11" x14ac:dyDescent="0.35">
      <c r="A7">
        <v>6</v>
      </c>
      <c r="B7" t="s">
        <v>8</v>
      </c>
      <c r="C7">
        <v>3</v>
      </c>
      <c r="D7">
        <f t="shared" si="0"/>
        <v>0.47712125471966244</v>
      </c>
      <c r="E7">
        <f t="shared" si="1"/>
        <v>4.6633468791870511E-2</v>
      </c>
      <c r="F7">
        <f t="shared" si="2"/>
        <v>-1.0070396769983071E-2</v>
      </c>
      <c r="G7">
        <f t="shared" si="3"/>
        <v>5.166666666666667</v>
      </c>
      <c r="H7">
        <f t="shared" si="4"/>
        <v>0.19354838709677419</v>
      </c>
      <c r="J7" t="s">
        <v>185</v>
      </c>
      <c r="K7">
        <f>STDEV(D2:D31)</f>
        <v>0.32499590737207967</v>
      </c>
    </row>
    <row r="8" spans="1:11" x14ac:dyDescent="0.35">
      <c r="A8">
        <v>7</v>
      </c>
      <c r="B8" t="s">
        <v>28</v>
      </c>
      <c r="C8">
        <v>3</v>
      </c>
      <c r="D8">
        <f t="shared" si="0"/>
        <v>0.47712125471966244</v>
      </c>
      <c r="E8">
        <f t="shared" si="1"/>
        <v>4.6633468791870511E-2</v>
      </c>
      <c r="F8">
        <f t="shared" si="2"/>
        <v>-1.0070396769983071E-2</v>
      </c>
      <c r="G8">
        <f t="shared" si="3"/>
        <v>4.4285714285714288</v>
      </c>
      <c r="H8">
        <f t="shared" si="4"/>
        <v>0.22580645161290322</v>
      </c>
      <c r="J8" t="s">
        <v>186</v>
      </c>
      <c r="K8">
        <f>SKEW(D2:D31)</f>
        <v>-0.73466108136073416</v>
      </c>
    </row>
    <row r="9" spans="1:11" x14ac:dyDescent="0.35">
      <c r="A9">
        <v>8</v>
      </c>
      <c r="B9" t="s">
        <v>87</v>
      </c>
      <c r="C9">
        <v>3</v>
      </c>
      <c r="D9">
        <f t="shared" si="0"/>
        <v>0.47712125471966244</v>
      </c>
      <c r="E9">
        <f t="shared" si="1"/>
        <v>4.6633468791870511E-2</v>
      </c>
      <c r="F9">
        <f t="shared" si="2"/>
        <v>-1.0070396769983071E-2</v>
      </c>
      <c r="G9">
        <f t="shared" si="3"/>
        <v>3.875</v>
      </c>
      <c r="H9">
        <f t="shared" si="4"/>
        <v>0.25806451612903225</v>
      </c>
      <c r="J9" t="s">
        <v>187</v>
      </c>
      <c r="K9">
        <v>-0.7</v>
      </c>
    </row>
    <row r="10" spans="1:11" x14ac:dyDescent="0.35">
      <c r="A10">
        <v>9</v>
      </c>
      <c r="B10" t="s">
        <v>45</v>
      </c>
      <c r="C10">
        <v>4</v>
      </c>
      <c r="D10">
        <f t="shared" si="0"/>
        <v>0.6020599913279624</v>
      </c>
      <c r="E10">
        <f t="shared" si="1"/>
        <v>8.2826565593023763E-3</v>
      </c>
      <c r="F10">
        <f t="shared" si="2"/>
        <v>-7.5379713165286738E-4</v>
      </c>
      <c r="G10">
        <f t="shared" si="3"/>
        <v>3.4444444444444446</v>
      </c>
      <c r="H10">
        <f t="shared" si="4"/>
        <v>0.29032258064516125</v>
      </c>
      <c r="J10" t="s">
        <v>188</v>
      </c>
      <c r="K10">
        <v>-0.8</v>
      </c>
    </row>
    <row r="11" spans="1:11" x14ac:dyDescent="0.35">
      <c r="A11">
        <v>10</v>
      </c>
      <c r="B11" t="s">
        <v>108</v>
      </c>
      <c r="C11">
        <v>4</v>
      </c>
      <c r="D11">
        <f t="shared" si="0"/>
        <v>0.6020599913279624</v>
      </c>
      <c r="E11">
        <f t="shared" si="1"/>
        <v>8.2826565593023763E-3</v>
      </c>
      <c r="F11">
        <f t="shared" si="2"/>
        <v>-7.5379713165286738E-4</v>
      </c>
      <c r="G11">
        <f t="shared" si="3"/>
        <v>3.1</v>
      </c>
      <c r="H11">
        <f t="shared" si="4"/>
        <v>0.32258064516129031</v>
      </c>
    </row>
    <row r="12" spans="1:11" x14ac:dyDescent="0.35">
      <c r="A12">
        <v>11</v>
      </c>
      <c r="B12" t="s">
        <v>56</v>
      </c>
      <c r="C12">
        <v>5</v>
      </c>
      <c r="D12">
        <f t="shared" si="0"/>
        <v>0.69897000433601886</v>
      </c>
      <c r="E12">
        <f t="shared" si="1"/>
        <v>3.4820756401242336E-5</v>
      </c>
      <c r="F12">
        <f t="shared" si="2"/>
        <v>2.0547420150444022E-7</v>
      </c>
      <c r="G12">
        <f t="shared" si="3"/>
        <v>2.8181818181818183</v>
      </c>
      <c r="H12">
        <f t="shared" si="4"/>
        <v>0.35483870967741932</v>
      </c>
    </row>
    <row r="13" spans="1:11" x14ac:dyDescent="0.35">
      <c r="A13">
        <v>12</v>
      </c>
      <c r="B13" t="s">
        <v>91</v>
      </c>
      <c r="C13">
        <v>5</v>
      </c>
      <c r="D13">
        <f t="shared" si="0"/>
        <v>0.69897000433601886</v>
      </c>
      <c r="E13">
        <f t="shared" si="1"/>
        <v>3.4820756401242336E-5</v>
      </c>
      <c r="F13">
        <f t="shared" si="2"/>
        <v>2.0547420150444022E-7</v>
      </c>
      <c r="G13">
        <f t="shared" si="3"/>
        <v>2.5833333333333335</v>
      </c>
      <c r="H13">
        <f t="shared" si="4"/>
        <v>0.38709677419354838</v>
      </c>
    </row>
    <row r="14" spans="1:11" x14ac:dyDescent="0.35">
      <c r="A14">
        <v>13</v>
      </c>
      <c r="B14" t="s">
        <v>22</v>
      </c>
      <c r="C14">
        <v>6</v>
      </c>
      <c r="D14">
        <f t="shared" si="0"/>
        <v>0.77815125038364363</v>
      </c>
      <c r="E14">
        <f t="shared" si="1"/>
        <v>7.2389735310903541E-3</v>
      </c>
      <c r="F14">
        <f t="shared" si="2"/>
        <v>6.1590748637582759E-4</v>
      </c>
      <c r="G14">
        <f t="shared" si="3"/>
        <v>2.3846153846153846</v>
      </c>
      <c r="H14">
        <f t="shared" si="4"/>
        <v>0.41935483870967744</v>
      </c>
    </row>
    <row r="15" spans="1:11" x14ac:dyDescent="0.35">
      <c r="A15">
        <v>14</v>
      </c>
      <c r="B15" t="s">
        <v>70</v>
      </c>
      <c r="C15">
        <v>6</v>
      </c>
      <c r="D15">
        <f t="shared" si="0"/>
        <v>0.77815125038364363</v>
      </c>
      <c r="E15">
        <f t="shared" si="1"/>
        <v>7.2389735310903541E-3</v>
      </c>
      <c r="F15">
        <f t="shared" si="2"/>
        <v>6.1590748637582759E-4</v>
      </c>
      <c r="G15">
        <f t="shared" si="3"/>
        <v>2.2142857142857144</v>
      </c>
      <c r="H15">
        <f t="shared" si="4"/>
        <v>0.45161290322580644</v>
      </c>
    </row>
    <row r="16" spans="1:11" x14ac:dyDescent="0.35">
      <c r="A16">
        <v>15</v>
      </c>
      <c r="B16" t="s">
        <v>81</v>
      </c>
      <c r="C16">
        <v>6</v>
      </c>
      <c r="D16">
        <f t="shared" si="0"/>
        <v>0.77815125038364363</v>
      </c>
      <c r="E16">
        <f t="shared" si="1"/>
        <v>7.2389735310903541E-3</v>
      </c>
      <c r="F16">
        <f t="shared" si="2"/>
        <v>6.1590748637582759E-4</v>
      </c>
      <c r="G16">
        <f t="shared" si="3"/>
        <v>2.0666666666666669</v>
      </c>
      <c r="H16">
        <f t="shared" si="4"/>
        <v>0.48387096774193544</v>
      </c>
    </row>
    <row r="17" spans="1:8" x14ac:dyDescent="0.35">
      <c r="A17">
        <v>16</v>
      </c>
      <c r="B17" t="s">
        <v>97</v>
      </c>
      <c r="C17">
        <v>6</v>
      </c>
      <c r="D17">
        <f t="shared" si="0"/>
        <v>0.77815125038364363</v>
      </c>
      <c r="E17">
        <f t="shared" si="1"/>
        <v>7.2389735310903541E-3</v>
      </c>
      <c r="F17">
        <f t="shared" si="2"/>
        <v>6.1590748637582759E-4</v>
      </c>
      <c r="G17">
        <f t="shared" si="3"/>
        <v>1.9375</v>
      </c>
      <c r="H17">
        <f t="shared" si="4"/>
        <v>0.5161290322580645</v>
      </c>
    </row>
    <row r="18" spans="1:8" x14ac:dyDescent="0.35">
      <c r="A18">
        <v>17</v>
      </c>
      <c r="B18" t="s">
        <v>120</v>
      </c>
      <c r="C18">
        <v>6</v>
      </c>
      <c r="D18">
        <f t="shared" si="0"/>
        <v>0.77815125038364363</v>
      </c>
      <c r="E18">
        <f t="shared" si="1"/>
        <v>7.2389735310903541E-3</v>
      </c>
      <c r="F18">
        <f t="shared" si="2"/>
        <v>6.1590748637582759E-4</v>
      </c>
      <c r="G18">
        <f t="shared" si="3"/>
        <v>1.8235294117647058</v>
      </c>
      <c r="H18">
        <f t="shared" si="4"/>
        <v>0.54838709677419351</v>
      </c>
    </row>
    <row r="19" spans="1:8" x14ac:dyDescent="0.35">
      <c r="A19">
        <v>18</v>
      </c>
      <c r="B19" t="s">
        <v>130</v>
      </c>
      <c r="C19">
        <v>6</v>
      </c>
      <c r="D19">
        <f t="shared" si="0"/>
        <v>0.77815125038364363</v>
      </c>
      <c r="E19">
        <f t="shared" si="1"/>
        <v>7.2389735310903541E-3</v>
      </c>
      <c r="F19">
        <f t="shared" si="2"/>
        <v>6.1590748637582759E-4</v>
      </c>
      <c r="G19">
        <f t="shared" si="3"/>
        <v>1.7222222222222223</v>
      </c>
      <c r="H19">
        <f t="shared" si="4"/>
        <v>0.58064516129032251</v>
      </c>
    </row>
    <row r="20" spans="1:8" x14ac:dyDescent="0.35">
      <c r="A20">
        <v>19</v>
      </c>
      <c r="B20" t="s">
        <v>140</v>
      </c>
      <c r="C20">
        <v>6</v>
      </c>
      <c r="D20">
        <f t="shared" si="0"/>
        <v>0.77815125038364363</v>
      </c>
      <c r="E20">
        <f t="shared" si="1"/>
        <v>7.2389735310903541E-3</v>
      </c>
      <c r="F20">
        <f t="shared" si="2"/>
        <v>6.1590748637582759E-4</v>
      </c>
      <c r="G20">
        <f t="shared" si="3"/>
        <v>1.631578947368421</v>
      </c>
      <c r="H20">
        <f t="shared" si="4"/>
        <v>0.61290322580645162</v>
      </c>
    </row>
    <row r="21" spans="1:8" x14ac:dyDescent="0.35">
      <c r="A21">
        <v>20</v>
      </c>
      <c r="B21" t="s">
        <v>149</v>
      </c>
      <c r="C21">
        <v>6</v>
      </c>
      <c r="D21">
        <f t="shared" si="0"/>
        <v>0.77815125038364363</v>
      </c>
      <c r="E21">
        <f t="shared" si="1"/>
        <v>7.2389735310903541E-3</v>
      </c>
      <c r="F21">
        <f t="shared" si="2"/>
        <v>6.1590748637582759E-4</v>
      </c>
      <c r="G21">
        <f t="shared" si="3"/>
        <v>1.55</v>
      </c>
      <c r="H21">
        <f t="shared" si="4"/>
        <v>0.64516129032258063</v>
      </c>
    </row>
    <row r="22" spans="1:8" x14ac:dyDescent="0.35">
      <c r="A22">
        <v>21</v>
      </c>
      <c r="B22" t="s">
        <v>34</v>
      </c>
      <c r="C22">
        <v>7</v>
      </c>
      <c r="D22">
        <f t="shared" si="0"/>
        <v>0.84509804001425681</v>
      </c>
      <c r="E22">
        <f t="shared" si="1"/>
        <v>2.3112800776784757E-2</v>
      </c>
      <c r="F22">
        <f t="shared" si="2"/>
        <v>3.5138147681811568E-3</v>
      </c>
      <c r="G22">
        <f t="shared" si="3"/>
        <v>1.4761904761904763</v>
      </c>
      <c r="H22">
        <f t="shared" si="4"/>
        <v>0.67741935483870963</v>
      </c>
    </row>
    <row r="23" spans="1:8" x14ac:dyDescent="0.35">
      <c r="A23">
        <v>22</v>
      </c>
      <c r="B23" t="s">
        <v>158</v>
      </c>
      <c r="C23">
        <v>7</v>
      </c>
      <c r="D23">
        <f t="shared" si="0"/>
        <v>0.84509804001425681</v>
      </c>
      <c r="E23">
        <f t="shared" si="1"/>
        <v>2.3112800776784757E-2</v>
      </c>
      <c r="F23">
        <f t="shared" si="2"/>
        <v>3.5138147681811568E-3</v>
      </c>
      <c r="G23">
        <f t="shared" si="3"/>
        <v>1.4090909090909092</v>
      </c>
      <c r="H23">
        <f t="shared" si="4"/>
        <v>0.70967741935483863</v>
      </c>
    </row>
    <row r="24" spans="1:8" x14ac:dyDescent="0.35">
      <c r="A24">
        <v>23</v>
      </c>
      <c r="B24" t="s">
        <v>165</v>
      </c>
      <c r="C24">
        <v>7</v>
      </c>
      <c r="D24">
        <f t="shared" si="0"/>
        <v>0.84509804001425681</v>
      </c>
      <c r="E24">
        <f t="shared" si="1"/>
        <v>2.3112800776784757E-2</v>
      </c>
      <c r="F24">
        <f t="shared" si="2"/>
        <v>3.5138147681811568E-3</v>
      </c>
      <c r="G24">
        <f t="shared" si="3"/>
        <v>1.3478260869565217</v>
      </c>
      <c r="H24">
        <f t="shared" si="4"/>
        <v>0.74193548387096775</v>
      </c>
    </row>
    <row r="25" spans="1:8" x14ac:dyDescent="0.35">
      <c r="A25">
        <v>24</v>
      </c>
      <c r="B25" t="s">
        <v>101</v>
      </c>
      <c r="C25">
        <v>8</v>
      </c>
      <c r="D25">
        <f t="shared" si="0"/>
        <v>0.90308998699194354</v>
      </c>
      <c r="E25">
        <f t="shared" si="1"/>
        <v>4.4108775977441853E-2</v>
      </c>
      <c r="F25">
        <f t="shared" si="2"/>
        <v>9.2637645704213723E-3</v>
      </c>
      <c r="G25">
        <f t="shared" si="3"/>
        <v>1.2916666666666667</v>
      </c>
      <c r="H25">
        <f t="shared" si="4"/>
        <v>0.77419354838709675</v>
      </c>
    </row>
    <row r="26" spans="1:8" x14ac:dyDescent="0.35">
      <c r="A26">
        <v>25</v>
      </c>
      <c r="B26" t="s">
        <v>125</v>
      </c>
      <c r="C26">
        <v>8</v>
      </c>
      <c r="D26">
        <f t="shared" si="0"/>
        <v>0.90308998699194354</v>
      </c>
      <c r="E26">
        <f t="shared" si="1"/>
        <v>4.4108775977441853E-2</v>
      </c>
      <c r="F26">
        <f t="shared" si="2"/>
        <v>9.2637645704213723E-3</v>
      </c>
      <c r="G26">
        <f t="shared" si="3"/>
        <v>1.24</v>
      </c>
      <c r="H26">
        <f t="shared" si="4"/>
        <v>0.80645161290322587</v>
      </c>
    </row>
    <row r="27" spans="1:8" x14ac:dyDescent="0.35">
      <c r="A27">
        <v>26</v>
      </c>
      <c r="B27" t="s">
        <v>113</v>
      </c>
      <c r="C27">
        <v>10</v>
      </c>
      <c r="D27">
        <f t="shared" si="0"/>
        <v>1</v>
      </c>
      <c r="E27">
        <f t="shared" si="1"/>
        <v>9.4206581765763894E-2</v>
      </c>
      <c r="F27">
        <f t="shared" si="2"/>
        <v>2.891491160114924E-2</v>
      </c>
      <c r="G27">
        <f t="shared" si="3"/>
        <v>1.1923076923076923</v>
      </c>
      <c r="H27">
        <f t="shared" si="4"/>
        <v>0.83870967741935487</v>
      </c>
    </row>
    <row r="28" spans="1:8" x14ac:dyDescent="0.35">
      <c r="A28">
        <v>27</v>
      </c>
      <c r="B28" t="s">
        <v>75</v>
      </c>
      <c r="C28">
        <v>11</v>
      </c>
      <c r="D28">
        <f t="shared" si="0"/>
        <v>1.0413926851582251</v>
      </c>
      <c r="E28">
        <f t="shared" si="1"/>
        <v>0.12132932496059703</v>
      </c>
      <c r="F28">
        <f t="shared" si="2"/>
        <v>4.2261866322971235E-2</v>
      </c>
      <c r="G28">
        <f t="shared" si="3"/>
        <v>1.1481481481481481</v>
      </c>
      <c r="H28">
        <f t="shared" si="4"/>
        <v>0.87096774193548387</v>
      </c>
    </row>
    <row r="29" spans="1:8" x14ac:dyDescent="0.35">
      <c r="A29">
        <v>28</v>
      </c>
      <c r="B29" t="s">
        <v>135</v>
      </c>
      <c r="C29">
        <v>13</v>
      </c>
      <c r="D29">
        <f t="shared" si="0"/>
        <v>1.1139433523068367</v>
      </c>
      <c r="E29">
        <f t="shared" si="1"/>
        <v>0.17713514227586649</v>
      </c>
      <c r="F29">
        <f t="shared" si="2"/>
        <v>7.4551621829668235E-2</v>
      </c>
      <c r="G29">
        <f t="shared" si="3"/>
        <v>1.1071428571428572</v>
      </c>
      <c r="H29">
        <f t="shared" si="4"/>
        <v>0.90322580645161288</v>
      </c>
    </row>
    <row r="30" spans="1:8" x14ac:dyDescent="0.35">
      <c r="A30">
        <v>29</v>
      </c>
      <c r="B30" t="s">
        <v>63</v>
      </c>
      <c r="C30">
        <v>16</v>
      </c>
      <c r="D30">
        <f t="shared" si="0"/>
        <v>1.2041199826559248</v>
      </c>
      <c r="E30">
        <f t="shared" si="1"/>
        <v>0.26117301197449444</v>
      </c>
      <c r="F30">
        <f t="shared" si="2"/>
        <v>0.13347270016364252</v>
      </c>
      <c r="G30">
        <f t="shared" si="3"/>
        <v>1.0689655172413792</v>
      </c>
      <c r="H30">
        <f t="shared" si="4"/>
        <v>0.93548387096774199</v>
      </c>
    </row>
    <row r="31" spans="1:8" x14ac:dyDescent="0.35">
      <c r="A31">
        <v>30</v>
      </c>
      <c r="B31" t="s">
        <v>15</v>
      </c>
      <c r="C31">
        <v>17</v>
      </c>
      <c r="D31">
        <f t="shared" si="0"/>
        <v>1.2304489213782739</v>
      </c>
      <c r="E31">
        <f t="shared" si="1"/>
        <v>0.28877708011230202</v>
      </c>
      <c r="F31">
        <f t="shared" si="2"/>
        <v>0.15518297779451098</v>
      </c>
      <c r="G31">
        <f t="shared" si="3"/>
        <v>1.0333333333333334</v>
      </c>
      <c r="H31">
        <f t="shared" si="4"/>
        <v>0.96774193548387089</v>
      </c>
    </row>
    <row r="34" spans="2:8" x14ac:dyDescent="0.35">
      <c r="B34" t="s">
        <v>189</v>
      </c>
      <c r="C34" t="s">
        <v>194</v>
      </c>
      <c r="D34" t="s">
        <v>195</v>
      </c>
      <c r="E34" t="s">
        <v>190</v>
      </c>
      <c r="F34" t="s">
        <v>191</v>
      </c>
      <c r="G34" t="s">
        <v>192</v>
      </c>
      <c r="H34" s="1" t="s">
        <v>193</v>
      </c>
    </row>
    <row r="35" spans="2:8" x14ac:dyDescent="0.35">
      <c r="B35">
        <v>2</v>
      </c>
      <c r="C35">
        <v>0.11600000000000001</v>
      </c>
      <c r="D35">
        <v>0.13200000000000001</v>
      </c>
      <c r="E35">
        <f>(C35-D35)/($K$9-$K$10)</f>
        <v>-0.15999999999999986</v>
      </c>
      <c r="F35" s="2">
        <f>C35+(E35*($K$8-$K$9))</f>
        <v>0.12154577301771748</v>
      </c>
      <c r="G35" s="2">
        <f t="shared" ref="G35:G41" si="5">$K$3+(F35*$K$7)</f>
        <v>0.73257097163613327</v>
      </c>
      <c r="H35" s="3">
        <f t="shared" ref="H35:H41" si="6">10^G35</f>
        <v>5.4022038941219144</v>
      </c>
    </row>
    <row r="36" spans="2:8" x14ac:dyDescent="0.35">
      <c r="B36">
        <v>5</v>
      </c>
      <c r="C36">
        <v>0.85699999999999998</v>
      </c>
      <c r="D36">
        <v>0.85599999999999998</v>
      </c>
      <c r="E36">
        <f t="shared" ref="E36:E41" si="7">(C36-D36)/($K$9-$K$10)</f>
        <v>0.01</v>
      </c>
      <c r="F36" s="2">
        <f t="shared" ref="F36:F41" si="8">C36+(E36*($K$8-$K$9))</f>
        <v>0.85665338918639267</v>
      </c>
      <c r="G36" s="2">
        <f t="shared" si="5"/>
        <v>0.97147793836899843</v>
      </c>
      <c r="H36" s="3">
        <f t="shared" si="6"/>
        <v>9.3643564889504276</v>
      </c>
    </row>
    <row r="37" spans="2:8" x14ac:dyDescent="0.35">
      <c r="B37">
        <v>10</v>
      </c>
      <c r="C37">
        <v>1.1830000000000001</v>
      </c>
      <c r="D37">
        <v>1.1659999999999999</v>
      </c>
      <c r="E37">
        <f t="shared" si="7"/>
        <v>0.17000000000000112</v>
      </c>
      <c r="F37" s="2">
        <f t="shared" si="8"/>
        <v>1.1771076161686751</v>
      </c>
      <c r="G37" s="2">
        <f t="shared" si="5"/>
        <v>1.0756242506383236</v>
      </c>
      <c r="H37" s="3">
        <f t="shared" si="6"/>
        <v>11.902117972733006</v>
      </c>
    </row>
    <row r="38" spans="2:8" x14ac:dyDescent="0.35">
      <c r="B38">
        <v>25</v>
      </c>
      <c r="C38">
        <v>1.488</v>
      </c>
      <c r="D38">
        <v>1.448</v>
      </c>
      <c r="E38">
        <f t="shared" si="7"/>
        <v>0.4</v>
      </c>
      <c r="F38" s="2">
        <f t="shared" si="8"/>
        <v>1.4741355674557064</v>
      </c>
      <c r="G38" s="2">
        <f t="shared" si="5"/>
        <v>1.1721571191817222</v>
      </c>
      <c r="H38" s="3">
        <f t="shared" si="6"/>
        <v>14.864733217631946</v>
      </c>
    </row>
    <row r="39" spans="2:8" x14ac:dyDescent="0.35">
      <c r="B39">
        <v>50</v>
      </c>
      <c r="C39">
        <v>1.663</v>
      </c>
      <c r="D39">
        <v>1.6060000000000001</v>
      </c>
      <c r="E39">
        <f t="shared" si="7"/>
        <v>0.56999999999999884</v>
      </c>
      <c r="F39" s="2">
        <f t="shared" si="8"/>
        <v>1.6432431836243815</v>
      </c>
      <c r="G39" s="2">
        <f t="shared" si="5"/>
        <v>1.22711640234199</v>
      </c>
      <c r="H39" s="3">
        <f t="shared" si="6"/>
        <v>16.870051265363916</v>
      </c>
    </row>
    <row r="40" spans="2:8" x14ac:dyDescent="0.35">
      <c r="B40">
        <v>100</v>
      </c>
      <c r="C40">
        <v>1.806</v>
      </c>
      <c r="D40">
        <v>1.7330000000000001</v>
      </c>
      <c r="E40">
        <f t="shared" si="7"/>
        <v>0.72999999999999887</v>
      </c>
      <c r="F40" s="2">
        <f t="shared" si="8"/>
        <v>1.7806974106066642</v>
      </c>
      <c r="G40" s="2">
        <f t="shared" si="5"/>
        <v>1.271788463562225</v>
      </c>
      <c r="H40" s="3">
        <f t="shared" si="6"/>
        <v>18.697711891675699</v>
      </c>
    </row>
    <row r="41" spans="2:8" x14ac:dyDescent="0.35">
      <c r="B41">
        <v>200</v>
      </c>
      <c r="C41">
        <v>1.9259999999999999</v>
      </c>
      <c r="D41">
        <v>1.837</v>
      </c>
      <c r="E41">
        <f t="shared" si="7"/>
        <v>0.8899999999999989</v>
      </c>
      <c r="F41" s="2">
        <f t="shared" si="8"/>
        <v>1.8951516375889466</v>
      </c>
      <c r="G41" s="2">
        <f t="shared" si="5"/>
        <v>1.3089856189129017</v>
      </c>
      <c r="H41" s="3">
        <f t="shared" si="6"/>
        <v>20.36974624869595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18B7-E087-4104-BFDC-A6BF2CFE5C48}">
  <dimension ref="A1:K41"/>
  <sheetViews>
    <sheetView tabSelected="1" topLeftCell="A25" workbookViewId="0">
      <selection activeCell="E41" sqref="E41"/>
    </sheetView>
  </sheetViews>
  <sheetFormatPr defaultRowHeight="14.5" x14ac:dyDescent="0.35"/>
  <sheetData>
    <row r="1" spans="1:11" x14ac:dyDescent="0.3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J1" t="s">
        <v>179</v>
      </c>
      <c r="K1">
        <f>COUNT(C2:C31)</f>
        <v>30</v>
      </c>
    </row>
    <row r="2" spans="1:11" x14ac:dyDescent="0.35">
      <c r="A2">
        <v>1</v>
      </c>
      <c r="B2" t="s">
        <v>41</v>
      </c>
      <c r="C2">
        <v>1.01</v>
      </c>
      <c r="D2">
        <f t="shared" ref="D2:D31" si="0">LOG(C2)</f>
        <v>4.3213737826425782E-3</v>
      </c>
      <c r="E2">
        <f t="shared" ref="E2:E31" si="1">(D2-$K$3)^2</f>
        <v>0.47838752612372742</v>
      </c>
      <c r="F2">
        <f t="shared" ref="F2:F31" si="2">(D2-$K$3)^3</f>
        <v>-0.3308794311646685</v>
      </c>
      <c r="G2">
        <f t="shared" ref="G2:G31" si="3">($K$1+1)/A2</f>
        <v>31</v>
      </c>
      <c r="H2">
        <f t="shared" ref="H2:H31" si="4">1/G2</f>
        <v>3.2258064516129031E-2</v>
      </c>
      <c r="J2" t="s">
        <v>180</v>
      </c>
      <c r="K2">
        <f>AVERAGE(C2:C31)</f>
        <v>7.3020000000000005</v>
      </c>
    </row>
    <row r="3" spans="1:11" x14ac:dyDescent="0.35">
      <c r="A3">
        <v>2</v>
      </c>
      <c r="B3" t="s">
        <v>163</v>
      </c>
      <c r="C3">
        <v>1.1499999999999999</v>
      </c>
      <c r="D3">
        <f t="shared" si="0"/>
        <v>6.069784035361165E-2</v>
      </c>
      <c r="E3">
        <f t="shared" si="1"/>
        <v>0.40357962982751033</v>
      </c>
      <c r="F3">
        <f t="shared" si="2"/>
        <v>-0.2563857341689042</v>
      </c>
      <c r="G3">
        <f t="shared" si="3"/>
        <v>15.5</v>
      </c>
      <c r="H3">
        <f t="shared" si="4"/>
        <v>6.4516129032258063E-2</v>
      </c>
      <c r="J3" t="s">
        <v>181</v>
      </c>
      <c r="K3">
        <f>AVERAGE(D2:D31)</f>
        <v>0.69597701506935061</v>
      </c>
    </row>
    <row r="4" spans="1:11" x14ac:dyDescent="0.35">
      <c r="A4">
        <v>3</v>
      </c>
      <c r="B4" t="s">
        <v>146</v>
      </c>
      <c r="C4">
        <v>1.31</v>
      </c>
      <c r="D4">
        <f t="shared" si="0"/>
        <v>0.11727129565576427</v>
      </c>
      <c r="E4">
        <f t="shared" si="1"/>
        <v>0.33490030968199647</v>
      </c>
      <c r="F4">
        <f t="shared" si="2"/>
        <v>-0.1938087246463526</v>
      </c>
      <c r="G4">
        <f t="shared" si="3"/>
        <v>10.333333333333334</v>
      </c>
      <c r="H4">
        <f t="shared" si="4"/>
        <v>9.6774193548387094E-2</v>
      </c>
      <c r="J4" t="s">
        <v>182</v>
      </c>
      <c r="K4">
        <f>SUM(E2:E31)</f>
        <v>3.7992011031855695</v>
      </c>
    </row>
    <row r="5" spans="1:11" x14ac:dyDescent="0.35">
      <c r="A5">
        <v>4</v>
      </c>
      <c r="B5" t="s">
        <v>51</v>
      </c>
      <c r="C5">
        <v>2.08</v>
      </c>
      <c r="D5">
        <f t="shared" si="0"/>
        <v>0.31806333496276157</v>
      </c>
      <c r="E5">
        <f t="shared" si="1"/>
        <v>0.14281874961170532</v>
      </c>
      <c r="F5">
        <f t="shared" si="2"/>
        <v>-5.3973159253981044E-2</v>
      </c>
      <c r="G5">
        <f t="shared" si="3"/>
        <v>7.75</v>
      </c>
      <c r="H5">
        <f t="shared" si="4"/>
        <v>0.12903225806451613</v>
      </c>
      <c r="J5" t="s">
        <v>183</v>
      </c>
      <c r="K5">
        <f>SUM(F2:F31)</f>
        <v>0.5793464770758544</v>
      </c>
    </row>
    <row r="6" spans="1:11" x14ac:dyDescent="0.35">
      <c r="A6">
        <v>5</v>
      </c>
      <c r="B6" t="s">
        <v>153</v>
      </c>
      <c r="C6">
        <v>2.2200000000000002</v>
      </c>
      <c r="D6">
        <f t="shared" si="0"/>
        <v>0.34635297445063867</v>
      </c>
      <c r="E6">
        <f t="shared" si="1"/>
        <v>0.12223696977855474</v>
      </c>
      <c r="F6">
        <f t="shared" si="2"/>
        <v>-4.2736983286965687E-2</v>
      </c>
      <c r="G6">
        <f t="shared" si="3"/>
        <v>6.2</v>
      </c>
      <c r="H6">
        <f t="shared" si="4"/>
        <v>0.16129032258064516</v>
      </c>
      <c r="J6" t="s">
        <v>184</v>
      </c>
      <c r="K6">
        <f>VAR(D2:D31)</f>
        <v>0.13100693459260582</v>
      </c>
    </row>
    <row r="7" spans="1:11" x14ac:dyDescent="0.35">
      <c r="A7">
        <v>6</v>
      </c>
      <c r="B7" t="s">
        <v>91</v>
      </c>
      <c r="C7">
        <v>2.97</v>
      </c>
      <c r="D7">
        <f t="shared" si="0"/>
        <v>0.47275644931721239</v>
      </c>
      <c r="E7">
        <f t="shared" si="1"/>
        <v>4.9827420974704661E-2</v>
      </c>
      <c r="F7">
        <f t="shared" si="2"/>
        <v>-1.1122505099943534E-2</v>
      </c>
      <c r="G7">
        <f t="shared" si="3"/>
        <v>5.166666666666667</v>
      </c>
      <c r="H7">
        <f t="shared" si="4"/>
        <v>0.19354838709677419</v>
      </c>
      <c r="J7" t="s">
        <v>185</v>
      </c>
      <c r="K7">
        <f>STDEV(D2:D31)</f>
        <v>0.36194880106529681</v>
      </c>
    </row>
    <row r="8" spans="1:11" x14ac:dyDescent="0.35">
      <c r="A8">
        <v>7</v>
      </c>
      <c r="B8" t="s">
        <v>87</v>
      </c>
      <c r="C8">
        <v>3.04</v>
      </c>
      <c r="D8">
        <f t="shared" si="0"/>
        <v>0.48287358360875376</v>
      </c>
      <c r="E8">
        <f t="shared" si="1"/>
        <v>4.5413072500281301E-2</v>
      </c>
      <c r="F8">
        <f t="shared" si="2"/>
        <v>-9.6776815829788115E-3</v>
      </c>
      <c r="G8">
        <f t="shared" si="3"/>
        <v>4.4285714285714288</v>
      </c>
      <c r="H8">
        <f t="shared" si="4"/>
        <v>0.22580645161290322</v>
      </c>
      <c r="J8" t="s">
        <v>186</v>
      </c>
      <c r="K8">
        <f>SKEW(D2:D31)</f>
        <v>0.45140063817202675</v>
      </c>
    </row>
    <row r="9" spans="1:11" x14ac:dyDescent="0.35">
      <c r="A9">
        <v>8</v>
      </c>
      <c r="B9" t="s">
        <v>8</v>
      </c>
      <c r="C9">
        <v>3.13</v>
      </c>
      <c r="D9">
        <f t="shared" si="0"/>
        <v>0.49554433754644844</v>
      </c>
      <c r="E9">
        <f t="shared" si="1"/>
        <v>4.017325821899969E-2</v>
      </c>
      <c r="F9">
        <f t="shared" si="2"/>
        <v>-8.0520337096530448E-3</v>
      </c>
      <c r="G9">
        <f t="shared" si="3"/>
        <v>3.875</v>
      </c>
      <c r="H9">
        <f t="shared" si="4"/>
        <v>0.25806451612903225</v>
      </c>
      <c r="J9" t="s">
        <v>187</v>
      </c>
      <c r="K9">
        <v>0.4</v>
      </c>
    </row>
    <row r="10" spans="1:11" x14ac:dyDescent="0.35">
      <c r="A10">
        <v>9</v>
      </c>
      <c r="B10" t="s">
        <v>165</v>
      </c>
      <c r="C10">
        <v>3.47</v>
      </c>
      <c r="D10">
        <f t="shared" si="0"/>
        <v>0.54032947479087379</v>
      </c>
      <c r="E10">
        <f t="shared" si="1"/>
        <v>2.4226156794740068E-2</v>
      </c>
      <c r="F10">
        <f t="shared" si="2"/>
        <v>-3.7707417155019999E-3</v>
      </c>
      <c r="G10">
        <f t="shared" si="3"/>
        <v>3.4444444444444446</v>
      </c>
      <c r="H10">
        <f t="shared" si="4"/>
        <v>0.29032258064516125</v>
      </c>
      <c r="J10" t="s">
        <v>188</v>
      </c>
      <c r="K10">
        <v>0.5</v>
      </c>
    </row>
    <row r="11" spans="1:11" x14ac:dyDescent="0.35">
      <c r="A11">
        <v>10</v>
      </c>
      <c r="B11" t="s">
        <v>108</v>
      </c>
      <c r="C11">
        <v>3.57</v>
      </c>
      <c r="D11">
        <f t="shared" si="0"/>
        <v>0.55266821611219319</v>
      </c>
      <c r="E11">
        <f t="shared" si="1"/>
        <v>2.0537411858542964E-2</v>
      </c>
      <c r="F11">
        <f t="shared" si="2"/>
        <v>-2.9431918271362744E-3</v>
      </c>
      <c r="G11">
        <f t="shared" si="3"/>
        <v>3.1</v>
      </c>
      <c r="H11">
        <f t="shared" si="4"/>
        <v>0.32258064516129031</v>
      </c>
    </row>
    <row r="12" spans="1:11" x14ac:dyDescent="0.35">
      <c r="A12">
        <v>11</v>
      </c>
      <c r="B12" t="s">
        <v>81</v>
      </c>
      <c r="C12">
        <v>4.0599999999999996</v>
      </c>
      <c r="D12">
        <f t="shared" si="0"/>
        <v>0.60852603357719404</v>
      </c>
      <c r="E12">
        <f t="shared" si="1"/>
        <v>7.6476741639415124E-3</v>
      </c>
      <c r="F12">
        <f t="shared" si="2"/>
        <v>-6.6879661176889318E-4</v>
      </c>
      <c r="G12">
        <f t="shared" si="3"/>
        <v>2.8181818181818183</v>
      </c>
      <c r="H12">
        <f t="shared" si="4"/>
        <v>0.35483870967741932</v>
      </c>
    </row>
    <row r="13" spans="1:11" x14ac:dyDescent="0.35">
      <c r="A13">
        <v>12</v>
      </c>
      <c r="B13" t="s">
        <v>28</v>
      </c>
      <c r="C13">
        <v>4.07</v>
      </c>
      <c r="D13">
        <f t="shared" si="0"/>
        <v>0.60959440922522001</v>
      </c>
      <c r="E13">
        <f t="shared" si="1"/>
        <v>7.461954592422426E-3</v>
      </c>
      <c r="F13">
        <f t="shared" si="2"/>
        <v>-6.4458308238402658E-4</v>
      </c>
      <c r="G13">
        <f t="shared" si="3"/>
        <v>2.5833333333333335</v>
      </c>
      <c r="H13">
        <f t="shared" si="4"/>
        <v>0.38709677419354838</v>
      </c>
    </row>
    <row r="14" spans="1:11" x14ac:dyDescent="0.35">
      <c r="A14">
        <v>13</v>
      </c>
      <c r="B14" t="s">
        <v>45</v>
      </c>
      <c r="C14">
        <v>4.07</v>
      </c>
      <c r="D14">
        <f t="shared" si="0"/>
        <v>0.60959440922522001</v>
      </c>
      <c r="E14">
        <f t="shared" si="1"/>
        <v>7.461954592422426E-3</v>
      </c>
      <c r="F14">
        <f t="shared" si="2"/>
        <v>-6.4458308238402658E-4</v>
      </c>
      <c r="G14">
        <f t="shared" si="3"/>
        <v>2.3846153846153846</v>
      </c>
      <c r="H14">
        <f t="shared" si="4"/>
        <v>0.41935483870967744</v>
      </c>
    </row>
    <row r="15" spans="1:11" x14ac:dyDescent="0.35">
      <c r="A15">
        <v>14</v>
      </c>
      <c r="B15" t="s">
        <v>56</v>
      </c>
      <c r="C15">
        <v>4.1100000000000003</v>
      </c>
      <c r="D15">
        <f t="shared" si="0"/>
        <v>0.61384182187606928</v>
      </c>
      <c r="E15">
        <f t="shared" si="1"/>
        <v>6.7461899608976476E-3</v>
      </c>
      <c r="F15">
        <f t="shared" si="2"/>
        <v>-5.5409961575690332E-4</v>
      </c>
      <c r="G15">
        <f t="shared" si="3"/>
        <v>2.2142857142857144</v>
      </c>
      <c r="H15">
        <f t="shared" si="4"/>
        <v>0.45161290322580644</v>
      </c>
    </row>
    <row r="16" spans="1:11" x14ac:dyDescent="0.35">
      <c r="A16">
        <v>15</v>
      </c>
      <c r="B16" t="s">
        <v>97</v>
      </c>
      <c r="C16">
        <v>4.1900000000000004</v>
      </c>
      <c r="D16">
        <f t="shared" si="0"/>
        <v>0.62221402296629535</v>
      </c>
      <c r="E16">
        <f t="shared" si="1"/>
        <v>5.440979003995392E-3</v>
      </c>
      <c r="F16">
        <f t="shared" si="2"/>
        <v>-4.0134289130460158E-4</v>
      </c>
      <c r="G16">
        <f t="shared" si="3"/>
        <v>2.0666666666666669</v>
      </c>
      <c r="H16">
        <f t="shared" si="4"/>
        <v>0.48387096774193544</v>
      </c>
    </row>
    <row r="17" spans="1:8" x14ac:dyDescent="0.35">
      <c r="A17">
        <v>16</v>
      </c>
      <c r="B17" t="s">
        <v>149</v>
      </c>
      <c r="C17">
        <v>5.08</v>
      </c>
      <c r="D17">
        <f t="shared" si="0"/>
        <v>0.70586371228391931</v>
      </c>
      <c r="E17">
        <f t="shared" si="1"/>
        <v>9.7746781812560406E-5</v>
      </c>
      <c r="F17">
        <f t="shared" si="2"/>
        <v>9.66392835479295E-7</v>
      </c>
      <c r="G17">
        <f t="shared" si="3"/>
        <v>1.9375</v>
      </c>
      <c r="H17">
        <f t="shared" si="4"/>
        <v>0.5161290322580645</v>
      </c>
    </row>
    <row r="18" spans="1:8" x14ac:dyDescent="0.35">
      <c r="A18">
        <v>17</v>
      </c>
      <c r="B18" t="s">
        <v>34</v>
      </c>
      <c r="C18">
        <v>5.28</v>
      </c>
      <c r="D18">
        <f t="shared" si="0"/>
        <v>0.72263392253381231</v>
      </c>
      <c r="E18">
        <f t="shared" si="1"/>
        <v>7.1059071556887389E-4</v>
      </c>
      <c r="F18">
        <f t="shared" si="2"/>
        <v>1.8942150950025096E-5</v>
      </c>
      <c r="G18">
        <f t="shared" si="3"/>
        <v>1.8235294117647058</v>
      </c>
      <c r="H18">
        <f t="shared" si="4"/>
        <v>0.54838709677419351</v>
      </c>
    </row>
    <row r="19" spans="1:8" x14ac:dyDescent="0.35">
      <c r="A19">
        <v>18</v>
      </c>
      <c r="B19" t="s">
        <v>158</v>
      </c>
      <c r="C19">
        <v>5.47</v>
      </c>
      <c r="D19">
        <f t="shared" si="0"/>
        <v>0.73798732633343078</v>
      </c>
      <c r="E19">
        <f t="shared" si="1"/>
        <v>1.7648662525049012E-3</v>
      </c>
      <c r="F19">
        <f t="shared" si="2"/>
        <v>7.4142580607201608E-5</v>
      </c>
      <c r="G19">
        <f t="shared" si="3"/>
        <v>1.7222222222222223</v>
      </c>
      <c r="H19">
        <f t="shared" si="4"/>
        <v>0.58064516129032251</v>
      </c>
    </row>
    <row r="20" spans="1:8" x14ac:dyDescent="0.35">
      <c r="A20">
        <v>19</v>
      </c>
      <c r="B20" t="s">
        <v>70</v>
      </c>
      <c r="C20">
        <v>6.01</v>
      </c>
      <c r="D20">
        <f t="shared" si="0"/>
        <v>0.77887447200273952</v>
      </c>
      <c r="E20">
        <f t="shared" si="1"/>
        <v>6.8719883660230676E-3</v>
      </c>
      <c r="F20">
        <f t="shared" si="2"/>
        <v>5.6967035961914684E-4</v>
      </c>
      <c r="G20">
        <f t="shared" si="3"/>
        <v>1.631578947368421</v>
      </c>
      <c r="H20">
        <f t="shared" si="4"/>
        <v>0.61290322580645162</v>
      </c>
    </row>
    <row r="21" spans="1:8" x14ac:dyDescent="0.35">
      <c r="A21">
        <v>20</v>
      </c>
      <c r="B21" t="s">
        <v>120</v>
      </c>
      <c r="C21">
        <v>6.2</v>
      </c>
      <c r="D21">
        <f t="shared" si="0"/>
        <v>0.79239168949825389</v>
      </c>
      <c r="E21">
        <f t="shared" si="1"/>
        <v>9.2957894452314165E-3</v>
      </c>
      <c r="F21">
        <f t="shared" si="2"/>
        <v>8.962505129216224E-4</v>
      </c>
      <c r="G21">
        <f t="shared" si="3"/>
        <v>1.55</v>
      </c>
      <c r="H21">
        <f t="shared" si="4"/>
        <v>0.64516129032258063</v>
      </c>
    </row>
    <row r="22" spans="1:8" x14ac:dyDescent="0.35">
      <c r="A22">
        <v>21</v>
      </c>
      <c r="B22" t="s">
        <v>22</v>
      </c>
      <c r="C22">
        <v>6.25</v>
      </c>
      <c r="D22">
        <f t="shared" si="0"/>
        <v>0.79588001734407521</v>
      </c>
      <c r="E22">
        <f t="shared" si="1"/>
        <v>9.9806098635036276E-3</v>
      </c>
      <c r="F22">
        <f t="shared" si="2"/>
        <v>9.9709288989674157E-4</v>
      </c>
      <c r="G22">
        <f t="shared" si="3"/>
        <v>1.4761904761904763</v>
      </c>
      <c r="H22">
        <f t="shared" si="4"/>
        <v>0.67741935483870963</v>
      </c>
    </row>
    <row r="23" spans="1:8" x14ac:dyDescent="0.35">
      <c r="A23">
        <v>22</v>
      </c>
      <c r="B23" t="s">
        <v>101</v>
      </c>
      <c r="C23">
        <v>6.46</v>
      </c>
      <c r="D23">
        <f t="shared" si="0"/>
        <v>0.81023251799508411</v>
      </c>
      <c r="E23">
        <f t="shared" si="1"/>
        <v>1.3054319948812296E-2</v>
      </c>
      <c r="F23">
        <f t="shared" si="2"/>
        <v>1.4915278911049844E-3</v>
      </c>
      <c r="G23">
        <f t="shared" si="3"/>
        <v>1.4090909090909092</v>
      </c>
      <c r="H23">
        <f t="shared" si="4"/>
        <v>0.70967741935483863</v>
      </c>
    </row>
    <row r="24" spans="1:8" x14ac:dyDescent="0.35">
      <c r="A24">
        <v>23</v>
      </c>
      <c r="B24" t="s">
        <v>140</v>
      </c>
      <c r="C24">
        <v>6.86</v>
      </c>
      <c r="D24">
        <f t="shared" si="0"/>
        <v>0.83632411570675169</v>
      </c>
      <c r="E24">
        <f t="shared" si="1"/>
        <v>1.9697308657324785E-2</v>
      </c>
      <c r="F24">
        <f t="shared" si="2"/>
        <v>2.7644601604155132E-3</v>
      </c>
      <c r="G24">
        <f t="shared" si="3"/>
        <v>1.3478260869565217</v>
      </c>
      <c r="H24">
        <f t="shared" si="4"/>
        <v>0.74193548387096775</v>
      </c>
    </row>
    <row r="25" spans="1:8" x14ac:dyDescent="0.35">
      <c r="A25">
        <v>24</v>
      </c>
      <c r="B25" t="s">
        <v>113</v>
      </c>
      <c r="C25">
        <v>7.65</v>
      </c>
      <c r="D25">
        <f t="shared" si="0"/>
        <v>0.88366143515361761</v>
      </c>
      <c r="E25">
        <f t="shared" si="1"/>
        <v>3.5225441542367605E-2</v>
      </c>
      <c r="F25">
        <f t="shared" si="2"/>
        <v>6.6112665680915115E-3</v>
      </c>
      <c r="G25">
        <f t="shared" si="3"/>
        <v>1.2916666666666667</v>
      </c>
      <c r="H25">
        <f t="shared" si="4"/>
        <v>0.77419354838709675</v>
      </c>
    </row>
    <row r="26" spans="1:8" x14ac:dyDescent="0.35">
      <c r="A26">
        <v>25</v>
      </c>
      <c r="B26" t="s">
        <v>130</v>
      </c>
      <c r="C26">
        <v>9.31</v>
      </c>
      <c r="D26">
        <f t="shared" si="0"/>
        <v>0.9689496809813426</v>
      </c>
      <c r="E26">
        <f t="shared" si="1"/>
        <v>7.4514076335099988E-2</v>
      </c>
      <c r="F26">
        <f t="shared" si="2"/>
        <v>2.0340306065161916E-2</v>
      </c>
      <c r="G26">
        <f t="shared" si="3"/>
        <v>1.24</v>
      </c>
      <c r="H26">
        <f t="shared" si="4"/>
        <v>0.80645161290322587</v>
      </c>
    </row>
    <row r="27" spans="1:8" x14ac:dyDescent="0.35">
      <c r="A27">
        <v>26</v>
      </c>
      <c r="B27" t="s">
        <v>135</v>
      </c>
      <c r="C27">
        <v>13.27</v>
      </c>
      <c r="D27">
        <f t="shared" si="0"/>
        <v>1.1228709228644356</v>
      </c>
      <c r="E27">
        <f t="shared" si="1"/>
        <v>0.18223840851255849</v>
      </c>
      <c r="F27">
        <f t="shared" si="2"/>
        <v>7.7796466360283173E-2</v>
      </c>
      <c r="G27">
        <f t="shared" si="3"/>
        <v>1.1923076923076923</v>
      </c>
      <c r="H27">
        <f t="shared" si="4"/>
        <v>0.83870967741935487</v>
      </c>
    </row>
    <row r="28" spans="1:8" x14ac:dyDescent="0.35">
      <c r="A28">
        <v>27</v>
      </c>
      <c r="B28" t="s">
        <v>75</v>
      </c>
      <c r="C28">
        <v>13.77</v>
      </c>
      <c r="D28">
        <f t="shared" si="0"/>
        <v>1.1389339402569236</v>
      </c>
      <c r="E28">
        <f t="shared" si="1"/>
        <v>0.19621083757162916</v>
      </c>
      <c r="F28">
        <f t="shared" si="2"/>
        <v>8.6912949299207176E-2</v>
      </c>
      <c r="G28">
        <f t="shared" si="3"/>
        <v>1.1481481481481481</v>
      </c>
      <c r="H28">
        <f t="shared" si="4"/>
        <v>0.87096774193548387</v>
      </c>
    </row>
    <row r="29" spans="1:8" x14ac:dyDescent="0.35">
      <c r="A29">
        <v>28</v>
      </c>
      <c r="B29" t="s">
        <v>125</v>
      </c>
      <c r="C29">
        <v>13.92</v>
      </c>
      <c r="D29">
        <f t="shared" si="0"/>
        <v>1.1436392352745433</v>
      </c>
      <c r="E29">
        <f t="shared" si="1"/>
        <v>0.20040146339904238</v>
      </c>
      <c r="F29">
        <f t="shared" si="2"/>
        <v>8.971216403758496E-2</v>
      </c>
      <c r="G29">
        <f t="shared" si="3"/>
        <v>1.1071428571428572</v>
      </c>
      <c r="H29">
        <f t="shared" si="4"/>
        <v>0.90322580645161288</v>
      </c>
    </row>
    <row r="30" spans="1:8" x14ac:dyDescent="0.35">
      <c r="A30">
        <v>29</v>
      </c>
      <c r="B30" t="s">
        <v>63</v>
      </c>
      <c r="C30">
        <v>19.579999999999998</v>
      </c>
      <c r="D30">
        <f t="shared" si="0"/>
        <v>1.291812687467119</v>
      </c>
      <c r="E30">
        <f t="shared" si="1"/>
        <v>0.35502014850170072</v>
      </c>
      <c r="F30">
        <f t="shared" si="2"/>
        <v>0.21153366889726641</v>
      </c>
      <c r="G30">
        <f t="shared" si="3"/>
        <v>1.0689655172413792</v>
      </c>
      <c r="H30">
        <f t="shared" si="4"/>
        <v>0.93548387096774199</v>
      </c>
    </row>
    <row r="31" spans="1:8" x14ac:dyDescent="0.35">
      <c r="A31">
        <v>30</v>
      </c>
      <c r="B31" t="s">
        <v>15</v>
      </c>
      <c r="C31">
        <v>49.5</v>
      </c>
      <c r="D31">
        <f t="shared" si="0"/>
        <v>1.6946051989335686</v>
      </c>
      <c r="E31">
        <f t="shared" si="1"/>
        <v>0.99725824960794651</v>
      </c>
      <c r="F31">
        <f t="shared" si="2"/>
        <v>0.99589019464959261</v>
      </c>
      <c r="G31">
        <f t="shared" si="3"/>
        <v>1.0333333333333334</v>
      </c>
      <c r="H31">
        <f t="shared" si="4"/>
        <v>0.96774193548387089</v>
      </c>
    </row>
    <row r="34" spans="2:8" x14ac:dyDescent="0.35">
      <c r="B34" t="s">
        <v>189</v>
      </c>
      <c r="C34" t="s">
        <v>196</v>
      </c>
      <c r="D34" t="s">
        <v>197</v>
      </c>
      <c r="E34" t="s">
        <v>190</v>
      </c>
      <c r="F34" t="s">
        <v>191</v>
      </c>
      <c r="G34" t="s">
        <v>192</v>
      </c>
      <c r="H34" s="1" t="s">
        <v>193</v>
      </c>
    </row>
    <row r="35" spans="2:8" x14ac:dyDescent="0.35">
      <c r="B35">
        <v>2</v>
      </c>
      <c r="C35">
        <v>-6.6000000000000003E-2</v>
      </c>
      <c r="D35">
        <v>-8.3000000000000004E-2</v>
      </c>
      <c r="E35">
        <f>(C35-D35)/($K$9-$K$10)</f>
        <v>-0.17000000000000004</v>
      </c>
      <c r="F35" s="2">
        <f>C35+(E35*($K$8-$K$9))</f>
        <v>-7.4738108489244545E-2</v>
      </c>
      <c r="G35" s="2">
        <f t="shared" ref="G35:G41" si="5">$K$3+(F35*$K$7)</f>
        <v>0.66892564630778051</v>
      </c>
      <c r="H35" s="3">
        <f t="shared" ref="H35:H41" si="6">10^G35</f>
        <v>4.6657949240570193</v>
      </c>
    </row>
    <row r="36" spans="2:8" x14ac:dyDescent="0.35">
      <c r="B36">
        <v>5</v>
      </c>
      <c r="C36">
        <v>0.81599999999999995</v>
      </c>
      <c r="D36">
        <v>0.80800000000000005</v>
      </c>
      <c r="E36">
        <f>(C36-D36)/($K$9-$K$10)</f>
        <v>-7.9999999999998975E-2</v>
      </c>
      <c r="F36" s="2">
        <f>C36+(E36*($K$8-$K$9))</f>
        <v>0.81188794894623784</v>
      </c>
      <c r="G36" s="2">
        <f t="shared" si="5"/>
        <v>0.98983888478980431</v>
      </c>
      <c r="H36" s="3">
        <f t="shared" si="6"/>
        <v>9.768747512829723</v>
      </c>
    </row>
    <row r="37" spans="2:8" x14ac:dyDescent="0.35">
      <c r="B37">
        <v>10</v>
      </c>
      <c r="C37">
        <v>1.3169999999999999</v>
      </c>
      <c r="D37">
        <v>1.323</v>
      </c>
      <c r="E37">
        <f>(C37-D37)/($K$9-$K$10)</f>
        <v>6.0000000000000067E-2</v>
      </c>
      <c r="F37" s="2">
        <f>C37+(E37*($K$8-$K$9))</f>
        <v>1.3200840382903216</v>
      </c>
      <c r="G37" s="2">
        <f t="shared" si="5"/>
        <v>1.1737798500339678</v>
      </c>
      <c r="H37" s="3">
        <f t="shared" si="6"/>
        <v>14.920378829120528</v>
      </c>
    </row>
    <row r="38" spans="2:8" x14ac:dyDescent="0.35">
      <c r="B38">
        <v>25</v>
      </c>
      <c r="C38">
        <v>1.88</v>
      </c>
      <c r="D38">
        <v>1.91</v>
      </c>
      <c r="E38">
        <f>(C38-D38)/($K$9-$K$10)</f>
        <v>0.30000000000000032</v>
      </c>
      <c r="F38" s="2">
        <f>C38+(E38*($K$8-$K$9))</f>
        <v>1.895420191451608</v>
      </c>
      <c r="G38" s="2">
        <f t="shared" si="5"/>
        <v>1.3820220808802155</v>
      </c>
      <c r="H38" s="3">
        <f t="shared" si="6"/>
        <v>24.100279588777319</v>
      </c>
    </row>
    <row r="39" spans="2:8" x14ac:dyDescent="0.35">
      <c r="B39">
        <v>50</v>
      </c>
      <c r="C39">
        <v>2.2610000000000001</v>
      </c>
      <c r="D39">
        <v>2.3109999999999999</v>
      </c>
      <c r="E39">
        <f>(C39-D39)/($K$9-$K$10)</f>
        <v>0.49999999999999833</v>
      </c>
      <c r="F39" s="2">
        <f>C39+(E39*($K$8-$K$9))</f>
        <v>2.2867003190860133</v>
      </c>
      <c r="G39" s="2">
        <f t="shared" si="5"/>
        <v>1.5236454539581648</v>
      </c>
      <c r="H39" s="3">
        <f t="shared" si="6"/>
        <v>33.392232374313082</v>
      </c>
    </row>
    <row r="40" spans="2:8" x14ac:dyDescent="0.35">
      <c r="B40">
        <v>100</v>
      </c>
      <c r="C40">
        <v>2.6150000000000002</v>
      </c>
      <c r="D40">
        <v>2.6859999999999999</v>
      </c>
      <c r="E40">
        <f>(C40-D40)/($K$9-$K$10)</f>
        <v>0.70999999999999741</v>
      </c>
      <c r="F40" s="2">
        <f>C40+(E40*($K$8-$K$9))</f>
        <v>2.6514944531021389</v>
      </c>
      <c r="G40" s="2">
        <f t="shared" si="5"/>
        <v>1.6556822534009545</v>
      </c>
      <c r="H40" s="3">
        <f t="shared" si="6"/>
        <v>45.256634374767948</v>
      </c>
    </row>
    <row r="41" spans="2:8" x14ac:dyDescent="0.35">
      <c r="B41">
        <v>200</v>
      </c>
      <c r="C41">
        <v>2.9489999999999998</v>
      </c>
      <c r="D41">
        <v>3.0409999999999999</v>
      </c>
      <c r="E41">
        <f>(C41-D41)/($K$9-$K$10)</f>
        <v>0.92000000000000104</v>
      </c>
      <c r="F41" s="2">
        <f>C41+(E41*($K$8-$K$9))</f>
        <v>2.9962885871182645</v>
      </c>
      <c r="G41" s="2">
        <f t="shared" si="5"/>
        <v>1.7804800768224385</v>
      </c>
      <c r="H41" s="3">
        <f t="shared" si="6"/>
        <v>60.322603441114346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2019-04-16T23:01:18Z</dcterms:modified>
</cp:coreProperties>
</file>