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Pap\"/>
    </mc:Choice>
  </mc:AlternateContent>
  <xr:revisionPtr revIDLastSave="0" documentId="13_ncr:1_{54DE70C5-2153-450D-A6A2-E57EDC147AD6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3" l="1"/>
  <c r="E32" i="3"/>
  <c r="E31" i="3"/>
  <c r="E30" i="3"/>
  <c r="E29" i="3"/>
  <c r="E28" i="3"/>
  <c r="E27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8" i="3" s="1"/>
  <c r="K1" i="3"/>
  <c r="G20" i="3" s="1"/>
  <c r="H20" i="3" s="1"/>
  <c r="E33" i="2"/>
  <c r="E32" i="2"/>
  <c r="E31" i="2"/>
  <c r="E30" i="2"/>
  <c r="E29" i="2"/>
  <c r="E28" i="2"/>
  <c r="E27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8" i="2" s="1"/>
  <c r="K2" i="2"/>
  <c r="D2" i="2"/>
  <c r="K6" i="2" s="1"/>
  <c r="K1" i="2"/>
  <c r="G22" i="2" s="1"/>
  <c r="H22" i="2" s="1"/>
  <c r="I17" i="1"/>
  <c r="I20" i="1"/>
  <c r="I3" i="1"/>
  <c r="I7" i="1"/>
  <c r="I8" i="1"/>
  <c r="I5" i="1"/>
  <c r="I23" i="1"/>
  <c r="I18" i="1"/>
  <c r="I14" i="1"/>
  <c r="I21" i="1"/>
  <c r="I24" i="1"/>
  <c r="I4" i="1"/>
  <c r="I11" i="1"/>
  <c r="I19" i="1"/>
  <c r="I6" i="1"/>
  <c r="I10" i="1"/>
  <c r="I12" i="1"/>
  <c r="I22" i="1"/>
  <c r="I9" i="1"/>
  <c r="I15" i="1"/>
  <c r="I16" i="1"/>
  <c r="I13" i="1"/>
  <c r="H17" i="1"/>
  <c r="H20" i="1"/>
  <c r="H3" i="1"/>
  <c r="H7" i="1"/>
  <c r="H8" i="1"/>
  <c r="H5" i="1"/>
  <c r="H23" i="1"/>
  <c r="H18" i="1"/>
  <c r="H14" i="1"/>
  <c r="H21" i="1"/>
  <c r="H24" i="1"/>
  <c r="H4" i="1"/>
  <c r="H11" i="1"/>
  <c r="H19" i="1"/>
  <c r="H6" i="1"/>
  <c r="H10" i="1"/>
  <c r="H12" i="1"/>
  <c r="H22" i="1"/>
  <c r="H9" i="1"/>
  <c r="H15" i="1"/>
  <c r="H16" i="1"/>
  <c r="H13" i="1"/>
  <c r="G3" i="3" l="1"/>
  <c r="H3" i="3" s="1"/>
  <c r="F30" i="3"/>
  <c r="K6" i="3"/>
  <c r="G10" i="3"/>
  <c r="H10" i="3" s="1"/>
  <c r="G13" i="3"/>
  <c r="H13" i="3" s="1"/>
  <c r="G18" i="3"/>
  <c r="H18" i="3" s="1"/>
  <c r="G21" i="3"/>
  <c r="H21" i="3" s="1"/>
  <c r="F27" i="3"/>
  <c r="F31" i="3"/>
  <c r="F28" i="3"/>
  <c r="F32" i="3"/>
  <c r="G5" i="3"/>
  <c r="H5" i="3" s="1"/>
  <c r="G7" i="3"/>
  <c r="H7" i="3" s="1"/>
  <c r="G9" i="3"/>
  <c r="H9" i="3" s="1"/>
  <c r="G14" i="3"/>
  <c r="H14" i="3" s="1"/>
  <c r="G17" i="3"/>
  <c r="H17" i="3" s="1"/>
  <c r="G22" i="3"/>
  <c r="H22" i="3" s="1"/>
  <c r="F29" i="3"/>
  <c r="F33" i="3"/>
  <c r="F9" i="3"/>
  <c r="K3" i="3"/>
  <c r="E18" i="3" s="1"/>
  <c r="G4" i="3"/>
  <c r="H4" i="3" s="1"/>
  <c r="G6" i="3"/>
  <c r="H6" i="3" s="1"/>
  <c r="K7" i="3"/>
  <c r="G8" i="3"/>
  <c r="H8" i="3" s="1"/>
  <c r="G11" i="3"/>
  <c r="H11" i="3" s="1"/>
  <c r="G15" i="3"/>
  <c r="H15" i="3" s="1"/>
  <c r="E17" i="3"/>
  <c r="G19" i="3"/>
  <c r="H19" i="3" s="1"/>
  <c r="G23" i="3"/>
  <c r="H23" i="3" s="1"/>
  <c r="G2" i="3"/>
  <c r="H2" i="3" s="1"/>
  <c r="G12" i="3"/>
  <c r="H12" i="3" s="1"/>
  <c r="G16" i="3"/>
  <c r="H16" i="3" s="1"/>
  <c r="G5" i="2"/>
  <c r="H5" i="2" s="1"/>
  <c r="G8" i="2"/>
  <c r="H8" i="2" s="1"/>
  <c r="G4" i="2"/>
  <c r="H4" i="2" s="1"/>
  <c r="G10" i="2"/>
  <c r="H10" i="2" s="1"/>
  <c r="G13" i="2"/>
  <c r="H13" i="2" s="1"/>
  <c r="G18" i="2"/>
  <c r="H18" i="2" s="1"/>
  <c r="G21" i="2"/>
  <c r="H21" i="2" s="1"/>
  <c r="G9" i="2"/>
  <c r="H9" i="2" s="1"/>
  <c r="G14" i="2"/>
  <c r="H14" i="2" s="1"/>
  <c r="G17" i="2"/>
  <c r="H17" i="2" s="1"/>
  <c r="F30" i="2"/>
  <c r="F27" i="2"/>
  <c r="F31" i="2"/>
  <c r="F28" i="2"/>
  <c r="F32" i="2"/>
  <c r="F29" i="2"/>
  <c r="F33" i="2"/>
  <c r="K3" i="2"/>
  <c r="E14" i="2" s="1"/>
  <c r="G11" i="2"/>
  <c r="H11" i="2" s="1"/>
  <c r="G15" i="2"/>
  <c r="H15" i="2" s="1"/>
  <c r="G19" i="2"/>
  <c r="H19" i="2" s="1"/>
  <c r="G23" i="2"/>
  <c r="H23" i="2" s="1"/>
  <c r="K7" i="2"/>
  <c r="G20" i="2"/>
  <c r="H20" i="2" s="1"/>
  <c r="G16" i="2"/>
  <c r="H16" i="2" s="1"/>
  <c r="G12" i="2"/>
  <c r="H12" i="2" s="1"/>
  <c r="G2" i="2"/>
  <c r="H2" i="2" s="1"/>
  <c r="G3" i="2"/>
  <c r="H3" i="2" s="1"/>
  <c r="G6" i="2"/>
  <c r="H6" i="2" s="1"/>
  <c r="G7" i="2"/>
  <c r="H7" i="2" s="1"/>
  <c r="E13" i="3" l="1"/>
  <c r="E7" i="3"/>
  <c r="F12" i="3"/>
  <c r="E22" i="3"/>
  <c r="F23" i="3"/>
  <c r="F19" i="3"/>
  <c r="F15" i="3"/>
  <c r="F8" i="3"/>
  <c r="F4" i="3"/>
  <c r="F2" i="3"/>
  <c r="E19" i="3"/>
  <c r="F18" i="3"/>
  <c r="F14" i="3"/>
  <c r="E8" i="3"/>
  <c r="E6" i="3"/>
  <c r="E4" i="3"/>
  <c r="E2" i="3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F11" i="3"/>
  <c r="F6" i="3"/>
  <c r="E23" i="3"/>
  <c r="F22" i="3"/>
  <c r="E15" i="3"/>
  <c r="E11" i="3"/>
  <c r="F10" i="3"/>
  <c r="F3" i="3"/>
  <c r="F13" i="3"/>
  <c r="F7" i="3"/>
  <c r="E21" i="3"/>
  <c r="F16" i="3"/>
  <c r="E9" i="3"/>
  <c r="E12" i="3"/>
  <c r="E16" i="3"/>
  <c r="F17" i="3"/>
  <c r="F5" i="3"/>
  <c r="E3" i="3"/>
  <c r="F20" i="3"/>
  <c r="E5" i="3"/>
  <c r="E20" i="3"/>
  <c r="F21" i="3"/>
  <c r="E14" i="3"/>
  <c r="E10" i="3"/>
  <c r="F3" i="2"/>
  <c r="E22" i="2"/>
  <c r="F21" i="2"/>
  <c r="F13" i="2"/>
  <c r="E18" i="2"/>
  <c r="E10" i="2"/>
  <c r="F5" i="2"/>
  <c r="E3" i="2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E8" i="2"/>
  <c r="E4" i="2"/>
  <c r="F6" i="2"/>
  <c r="F2" i="2"/>
  <c r="F19" i="2"/>
  <c r="F16" i="2"/>
  <c r="F12" i="2"/>
  <c r="F11" i="2"/>
  <c r="F23" i="2"/>
  <c r="F20" i="2"/>
  <c r="F15" i="2"/>
  <c r="E6" i="2"/>
  <c r="E2" i="2"/>
  <c r="E23" i="2"/>
  <c r="E20" i="2"/>
  <c r="E17" i="2"/>
  <c r="E15" i="2"/>
  <c r="E12" i="2"/>
  <c r="E9" i="2"/>
  <c r="F18" i="2"/>
  <c r="F10" i="2"/>
  <c r="F4" i="2"/>
  <c r="E21" i="2"/>
  <c r="E19" i="2"/>
  <c r="E16" i="2"/>
  <c r="E13" i="2"/>
  <c r="E11" i="2"/>
  <c r="E5" i="2"/>
  <c r="F22" i="2"/>
  <c r="F14" i="2"/>
  <c r="F8" i="2"/>
  <c r="E7" i="2"/>
  <c r="F17" i="2"/>
  <c r="F9" i="2"/>
  <c r="F7" i="2"/>
  <c r="K4" i="3" l="1"/>
  <c r="K5" i="3"/>
  <c r="K4" i="2"/>
  <c r="K5" i="2"/>
</calcChain>
</file>

<file path=xl/sharedStrings.xml><?xml version="1.0" encoding="utf-8"?>
<sst xmlns="http://schemas.openxmlformats.org/spreadsheetml/2006/main" count="258" uniqueCount="159">
  <si>
    <t>Pap</t>
  </si>
  <si>
    <t>start_date</t>
  </si>
  <si>
    <t>end_date</t>
  </si>
  <si>
    <t>duration</t>
  </si>
  <si>
    <t>peak</t>
  </si>
  <si>
    <t>sum</t>
  </si>
  <si>
    <t>average</t>
  </si>
  <si>
    <t>median</t>
  </si>
  <si>
    <t>10/01/1948</t>
  </si>
  <si>
    <t>04/01/1949</t>
  </si>
  <si>
    <t>6</t>
  </si>
  <si>
    <t>-2.91</t>
  </si>
  <si>
    <t>-6.61</t>
  </si>
  <si>
    <t>-1.1</t>
  </si>
  <si>
    <t>-0.78</t>
  </si>
  <si>
    <t>02/01/1950</t>
  </si>
  <si>
    <t>09/01/1950</t>
  </si>
  <si>
    <t>7</t>
  </si>
  <si>
    <t>-1.69</t>
  </si>
  <si>
    <t>-8</t>
  </si>
  <si>
    <t>-1.14</t>
  </si>
  <si>
    <t>-1.09</t>
  </si>
  <si>
    <t>12/01/1954</t>
  </si>
  <si>
    <t>08/01/1955</t>
  </si>
  <si>
    <t>8</t>
  </si>
  <si>
    <t>-3.04</t>
  </si>
  <si>
    <t>-12.96</t>
  </si>
  <si>
    <t>-1.62</t>
  </si>
  <si>
    <t>-1.57</t>
  </si>
  <si>
    <t>01/01/1956</t>
  </si>
  <si>
    <t>02/01/1956</t>
  </si>
  <si>
    <t>1</t>
  </si>
  <si>
    <t>10/01/1956</t>
  </si>
  <si>
    <t>01/01/1957</t>
  </si>
  <si>
    <t>3</t>
  </si>
  <si>
    <t>-2.68</t>
  </si>
  <si>
    <t>-0.89</t>
  </si>
  <si>
    <t>-1.07</t>
  </si>
  <si>
    <t>07/01/1957</t>
  </si>
  <si>
    <t>10/01/1957</t>
  </si>
  <si>
    <t>-1.21</t>
  </si>
  <si>
    <t>-2.86</t>
  </si>
  <si>
    <t>-0.95</t>
  </si>
  <si>
    <t>09/01/1959</t>
  </si>
  <si>
    <t>11/01/1959</t>
  </si>
  <si>
    <t>2</t>
  </si>
  <si>
    <t>-2.19</t>
  </si>
  <si>
    <t>05/01/1961</t>
  </si>
  <si>
    <t>04/01/1963</t>
  </si>
  <si>
    <t>23</t>
  </si>
  <si>
    <t>-1.89</t>
  </si>
  <si>
    <t>-24.89</t>
  </si>
  <si>
    <t>-1.08</t>
  </si>
  <si>
    <t>-1.23</t>
  </si>
  <si>
    <t>12/01/1964</t>
  </si>
  <si>
    <t>10/01/1965</t>
  </si>
  <si>
    <t>10</t>
  </si>
  <si>
    <t>-1.54</t>
  </si>
  <si>
    <t>-8.06</t>
  </si>
  <si>
    <t>-0.81</t>
  </si>
  <si>
    <t>-0.63</t>
  </si>
  <si>
    <t>03/01/1967</t>
  </si>
  <si>
    <t>11/01/1967</t>
  </si>
  <si>
    <t>-1.48</t>
  </si>
  <si>
    <t>-7.24</t>
  </si>
  <si>
    <t>-0.9</t>
  </si>
  <si>
    <t>-1.12</t>
  </si>
  <si>
    <t>05/01/1971</t>
  </si>
  <si>
    <t>03/01/1972</t>
  </si>
  <si>
    <t>-2.42</t>
  </si>
  <si>
    <t>-16.02</t>
  </si>
  <si>
    <t>-1.6</t>
  </si>
  <si>
    <t>-1.92</t>
  </si>
  <si>
    <t>12/01/1973</t>
  </si>
  <si>
    <t>04/01/1976</t>
  </si>
  <si>
    <t>28</t>
  </si>
  <si>
    <t>-2.72</t>
  </si>
  <si>
    <t>-31.56</t>
  </si>
  <si>
    <t>-1.13</t>
  </si>
  <si>
    <t>-1.06</t>
  </si>
  <si>
    <t>04/01/1977</t>
  </si>
  <si>
    <t>06/01/1977</t>
  </si>
  <si>
    <t>-1.18</t>
  </si>
  <si>
    <t>-1.27</t>
  </si>
  <si>
    <t>12/01/1979</t>
  </si>
  <si>
    <t>06/01/1980</t>
  </si>
  <si>
    <t>-1.58</t>
  </si>
  <si>
    <t>-3.99</t>
  </si>
  <si>
    <t>-0.67</t>
  </si>
  <si>
    <t>-0.4</t>
  </si>
  <si>
    <t>02/01/1982</t>
  </si>
  <si>
    <t>10/01/1982</t>
  </si>
  <si>
    <t>-2.16</t>
  </si>
  <si>
    <t>-12.54</t>
  </si>
  <si>
    <t>-1.51</t>
  </si>
  <si>
    <t>12/01/1983</t>
  </si>
  <si>
    <t>02/01/1984</t>
  </si>
  <si>
    <t>-1.22</t>
  </si>
  <si>
    <t>-2.24</t>
  </si>
  <si>
    <t>09/01/1984</t>
  </si>
  <si>
    <t>12/01/1984</t>
  </si>
  <si>
    <t>-1.72</t>
  </si>
  <si>
    <t>-3.61</t>
  </si>
  <si>
    <t>-1.2</t>
  </si>
  <si>
    <t>09/01/1985</t>
  </si>
  <si>
    <t>06/01/1986</t>
  </si>
  <si>
    <t>9</t>
  </si>
  <si>
    <t>-1.46</t>
  </si>
  <si>
    <t>-6.16</t>
  </si>
  <si>
    <t>-0.68</t>
  </si>
  <si>
    <t>-0.7</t>
  </si>
  <si>
    <t>11/01/1988</t>
  </si>
  <si>
    <t>11/01/1989</t>
  </si>
  <si>
    <t>12</t>
  </si>
  <si>
    <t>-2.28</t>
  </si>
  <si>
    <t>-17.94</t>
  </si>
  <si>
    <t>-1.49</t>
  </si>
  <si>
    <t>08/01/1994</t>
  </si>
  <si>
    <t>11/01/1994</t>
  </si>
  <si>
    <t>-1.52</t>
  </si>
  <si>
    <t>-0.97</t>
  </si>
  <si>
    <t>-0.75</t>
  </si>
  <si>
    <t>06/01/1995</t>
  </si>
  <si>
    <t>04/01/1996</t>
  </si>
  <si>
    <t>-1.4</t>
  </si>
  <si>
    <t>-7.65</t>
  </si>
  <si>
    <t>-0.76</t>
  </si>
  <si>
    <t>12/01/1996</t>
  </si>
  <si>
    <t>08/01/1997</t>
  </si>
  <si>
    <t>-1.64</t>
  </si>
  <si>
    <t>-7.95</t>
  </si>
  <si>
    <t>-0.99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</si>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</sst>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activeCell="I24" sqref="I3:I2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132</v>
      </c>
    </row>
    <row r="3" spans="1:9" x14ac:dyDescent="0.35">
      <c r="A3" t="s">
        <v>29</v>
      </c>
      <c r="B3" t="s">
        <v>30</v>
      </c>
      <c r="C3" t="s">
        <v>31</v>
      </c>
      <c r="D3" t="s">
        <v>21</v>
      </c>
      <c r="E3" t="s">
        <v>21</v>
      </c>
      <c r="F3" t="s">
        <v>21</v>
      </c>
      <c r="G3" t="s">
        <v>21</v>
      </c>
      <c r="H3">
        <f>C3*1</f>
        <v>1</v>
      </c>
      <c r="I3">
        <f>E3*-1</f>
        <v>1.0900000000000001</v>
      </c>
    </row>
    <row r="4" spans="1:9" x14ac:dyDescent="0.35">
      <c r="A4" t="s">
        <v>80</v>
      </c>
      <c r="B4" t="s">
        <v>81</v>
      </c>
      <c r="C4" t="s">
        <v>45</v>
      </c>
      <c r="D4" t="s">
        <v>82</v>
      </c>
      <c r="E4" t="s">
        <v>83</v>
      </c>
      <c r="F4" t="s">
        <v>60</v>
      </c>
      <c r="G4" t="s">
        <v>60</v>
      </c>
      <c r="H4">
        <f>C4*1</f>
        <v>2</v>
      </c>
      <c r="I4">
        <f>E4*-1</f>
        <v>1.27</v>
      </c>
    </row>
    <row r="5" spans="1:9" x14ac:dyDescent="0.35">
      <c r="A5" t="s">
        <v>43</v>
      </c>
      <c r="B5" t="s">
        <v>44</v>
      </c>
      <c r="C5" t="s">
        <v>45</v>
      </c>
      <c r="D5" t="s">
        <v>13</v>
      </c>
      <c r="E5" t="s">
        <v>46</v>
      </c>
      <c r="F5" t="s">
        <v>21</v>
      </c>
      <c r="G5" t="s">
        <v>21</v>
      </c>
      <c r="H5">
        <f>C5*1</f>
        <v>2</v>
      </c>
      <c r="I5">
        <f>E5*-1</f>
        <v>2.19</v>
      </c>
    </row>
    <row r="6" spans="1:9" x14ac:dyDescent="0.35">
      <c r="A6" t="s">
        <v>95</v>
      </c>
      <c r="B6" t="s">
        <v>96</v>
      </c>
      <c r="C6" t="s">
        <v>45</v>
      </c>
      <c r="D6" t="s">
        <v>97</v>
      </c>
      <c r="E6" t="s">
        <v>98</v>
      </c>
      <c r="F6" t="s">
        <v>66</v>
      </c>
      <c r="G6" t="s">
        <v>66</v>
      </c>
      <c r="H6">
        <f>C6*1</f>
        <v>2</v>
      </c>
      <c r="I6">
        <f>E6*-1</f>
        <v>2.2400000000000002</v>
      </c>
    </row>
    <row r="7" spans="1:9" x14ac:dyDescent="0.35">
      <c r="A7" t="s">
        <v>32</v>
      </c>
      <c r="B7" t="s">
        <v>33</v>
      </c>
      <c r="C7" t="s">
        <v>34</v>
      </c>
      <c r="D7" t="s">
        <v>21</v>
      </c>
      <c r="E7" t="s">
        <v>35</v>
      </c>
      <c r="F7" t="s">
        <v>36</v>
      </c>
      <c r="G7" t="s">
        <v>37</v>
      </c>
      <c r="H7">
        <f>C7*1</f>
        <v>3</v>
      </c>
      <c r="I7">
        <f>E7*-1</f>
        <v>2.68</v>
      </c>
    </row>
    <row r="8" spans="1:9" x14ac:dyDescent="0.35">
      <c r="A8" t="s">
        <v>38</v>
      </c>
      <c r="B8" t="s">
        <v>39</v>
      </c>
      <c r="C8" t="s">
        <v>34</v>
      </c>
      <c r="D8" t="s">
        <v>40</v>
      </c>
      <c r="E8" t="s">
        <v>41</v>
      </c>
      <c r="F8" t="s">
        <v>42</v>
      </c>
      <c r="G8" t="s">
        <v>42</v>
      </c>
      <c r="H8">
        <f>C8*1</f>
        <v>3</v>
      </c>
      <c r="I8">
        <f>E8*-1</f>
        <v>2.86</v>
      </c>
    </row>
    <row r="9" spans="1:9" x14ac:dyDescent="0.35">
      <c r="A9" t="s">
        <v>117</v>
      </c>
      <c r="B9" t="s">
        <v>118</v>
      </c>
      <c r="C9" t="s">
        <v>34</v>
      </c>
      <c r="D9" t="s">
        <v>119</v>
      </c>
      <c r="E9" t="s">
        <v>11</v>
      </c>
      <c r="F9" t="s">
        <v>120</v>
      </c>
      <c r="G9" t="s">
        <v>121</v>
      </c>
      <c r="H9">
        <f>C9*1</f>
        <v>3</v>
      </c>
      <c r="I9">
        <f>E9*-1</f>
        <v>2.91</v>
      </c>
    </row>
    <row r="10" spans="1:9" x14ac:dyDescent="0.35">
      <c r="A10" t="s">
        <v>99</v>
      </c>
      <c r="B10" t="s">
        <v>100</v>
      </c>
      <c r="C10" t="s">
        <v>34</v>
      </c>
      <c r="D10" t="s">
        <v>101</v>
      </c>
      <c r="E10" t="s">
        <v>102</v>
      </c>
      <c r="F10" t="s">
        <v>103</v>
      </c>
      <c r="G10" t="s">
        <v>63</v>
      </c>
      <c r="H10">
        <f>C10*1</f>
        <v>3</v>
      </c>
      <c r="I10">
        <f>E10*-1</f>
        <v>3.61</v>
      </c>
    </row>
    <row r="11" spans="1:9" x14ac:dyDescent="0.35">
      <c r="A11" t="s">
        <v>84</v>
      </c>
      <c r="B11" t="s">
        <v>85</v>
      </c>
      <c r="C11" t="s">
        <v>10</v>
      </c>
      <c r="D11" t="s">
        <v>86</v>
      </c>
      <c r="E11" t="s">
        <v>87</v>
      </c>
      <c r="F11" t="s">
        <v>88</v>
      </c>
      <c r="G11" t="s">
        <v>89</v>
      </c>
      <c r="H11">
        <f>C11*1</f>
        <v>6</v>
      </c>
      <c r="I11">
        <f>E11*-1</f>
        <v>3.99</v>
      </c>
    </row>
    <row r="12" spans="1:9" x14ac:dyDescent="0.35">
      <c r="A12" t="s">
        <v>104</v>
      </c>
      <c r="B12" t="s">
        <v>105</v>
      </c>
      <c r="C12" t="s">
        <v>106</v>
      </c>
      <c r="D12" t="s">
        <v>107</v>
      </c>
      <c r="E12" t="s">
        <v>108</v>
      </c>
      <c r="F12" t="s">
        <v>109</v>
      </c>
      <c r="G12" t="s">
        <v>110</v>
      </c>
      <c r="H12">
        <f>C12*1</f>
        <v>9</v>
      </c>
      <c r="I12">
        <f>E12*-1</f>
        <v>6.16</v>
      </c>
    </row>
    <row r="13" spans="1:9" x14ac:dyDescent="0.3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13</v>
      </c>
      <c r="G13" t="s">
        <v>14</v>
      </c>
      <c r="H13">
        <f>C13*1</f>
        <v>6</v>
      </c>
      <c r="I13">
        <f>E13*-1</f>
        <v>6.61</v>
      </c>
    </row>
    <row r="14" spans="1:9" x14ac:dyDescent="0.35">
      <c r="A14" t="s">
        <v>61</v>
      </c>
      <c r="B14" t="s">
        <v>62</v>
      </c>
      <c r="C14" t="s">
        <v>24</v>
      </c>
      <c r="D14" t="s">
        <v>63</v>
      </c>
      <c r="E14" t="s">
        <v>64</v>
      </c>
      <c r="F14" t="s">
        <v>65</v>
      </c>
      <c r="G14" t="s">
        <v>66</v>
      </c>
      <c r="H14">
        <f>C14*1</f>
        <v>8</v>
      </c>
      <c r="I14">
        <f>E14*-1</f>
        <v>7.24</v>
      </c>
    </row>
    <row r="15" spans="1:9" x14ac:dyDescent="0.35">
      <c r="A15" t="s">
        <v>122</v>
      </c>
      <c r="B15" t="s">
        <v>123</v>
      </c>
      <c r="C15" t="s">
        <v>56</v>
      </c>
      <c r="D15" t="s">
        <v>124</v>
      </c>
      <c r="E15" t="s">
        <v>125</v>
      </c>
      <c r="F15" t="s">
        <v>126</v>
      </c>
      <c r="G15" t="s">
        <v>65</v>
      </c>
      <c r="H15">
        <f>C15*1</f>
        <v>10</v>
      </c>
      <c r="I15">
        <f>E15*-1</f>
        <v>7.65</v>
      </c>
    </row>
    <row r="16" spans="1:9" x14ac:dyDescent="0.35">
      <c r="A16" t="s">
        <v>127</v>
      </c>
      <c r="B16" t="s">
        <v>128</v>
      </c>
      <c r="C16" t="s">
        <v>24</v>
      </c>
      <c r="D16" t="s">
        <v>129</v>
      </c>
      <c r="E16" t="s">
        <v>130</v>
      </c>
      <c r="F16" t="s">
        <v>131</v>
      </c>
      <c r="G16" t="s">
        <v>21</v>
      </c>
      <c r="H16">
        <f>C16*1</f>
        <v>8</v>
      </c>
      <c r="I16">
        <f>E16*-1</f>
        <v>7.95</v>
      </c>
    </row>
    <row r="17" spans="1:9" x14ac:dyDescent="0.35">
      <c r="A17" t="s">
        <v>15</v>
      </c>
      <c r="B17" t="s">
        <v>16</v>
      </c>
      <c r="C17" t="s">
        <v>17</v>
      </c>
      <c r="D17" t="s">
        <v>18</v>
      </c>
      <c r="E17" t="s">
        <v>19</v>
      </c>
      <c r="F17" t="s">
        <v>20</v>
      </c>
      <c r="G17" t="s">
        <v>21</v>
      </c>
      <c r="H17">
        <f>C17*1</f>
        <v>7</v>
      </c>
      <c r="I17">
        <f>E17*-1</f>
        <v>8</v>
      </c>
    </row>
    <row r="18" spans="1:9" x14ac:dyDescent="0.35">
      <c r="A18" t="s">
        <v>54</v>
      </c>
      <c r="B18" t="s">
        <v>55</v>
      </c>
      <c r="C18" t="s">
        <v>56</v>
      </c>
      <c r="D18" t="s">
        <v>57</v>
      </c>
      <c r="E18" t="s">
        <v>58</v>
      </c>
      <c r="F18" t="s">
        <v>59</v>
      </c>
      <c r="G18" t="s">
        <v>60</v>
      </c>
      <c r="H18">
        <f>C18*1</f>
        <v>10</v>
      </c>
      <c r="I18">
        <f>E18*-1</f>
        <v>8.06</v>
      </c>
    </row>
    <row r="19" spans="1:9" x14ac:dyDescent="0.35">
      <c r="A19" t="s">
        <v>90</v>
      </c>
      <c r="B19" t="s">
        <v>91</v>
      </c>
      <c r="C19" t="s">
        <v>24</v>
      </c>
      <c r="D19" t="s">
        <v>92</v>
      </c>
      <c r="E19" t="s">
        <v>93</v>
      </c>
      <c r="F19" t="s">
        <v>28</v>
      </c>
      <c r="G19" t="s">
        <v>94</v>
      </c>
      <c r="H19">
        <f>C19*1</f>
        <v>8</v>
      </c>
      <c r="I19">
        <f>E19*-1</f>
        <v>12.54</v>
      </c>
    </row>
    <row r="20" spans="1:9" x14ac:dyDescent="0.35">
      <c r="A20" t="s">
        <v>22</v>
      </c>
      <c r="B20" t="s">
        <v>23</v>
      </c>
      <c r="C20" t="s">
        <v>24</v>
      </c>
      <c r="D20" t="s">
        <v>25</v>
      </c>
      <c r="E20" t="s">
        <v>26</v>
      </c>
      <c r="F20" t="s">
        <v>27</v>
      </c>
      <c r="G20" t="s">
        <v>28</v>
      </c>
      <c r="H20">
        <f>C20*1</f>
        <v>8</v>
      </c>
      <c r="I20">
        <f>E20*-1</f>
        <v>12.96</v>
      </c>
    </row>
    <row r="21" spans="1:9" x14ac:dyDescent="0.35">
      <c r="A21" t="s">
        <v>67</v>
      </c>
      <c r="B21" t="s">
        <v>68</v>
      </c>
      <c r="C21" t="s">
        <v>56</v>
      </c>
      <c r="D21" t="s">
        <v>69</v>
      </c>
      <c r="E21" t="s">
        <v>70</v>
      </c>
      <c r="F21" t="s">
        <v>71</v>
      </c>
      <c r="G21" t="s">
        <v>72</v>
      </c>
      <c r="H21">
        <f>C21*1</f>
        <v>10</v>
      </c>
      <c r="I21">
        <f>E21*-1</f>
        <v>16.02</v>
      </c>
    </row>
    <row r="22" spans="1:9" x14ac:dyDescent="0.35">
      <c r="A22" t="s">
        <v>111</v>
      </c>
      <c r="B22" t="s">
        <v>112</v>
      </c>
      <c r="C22" t="s">
        <v>113</v>
      </c>
      <c r="D22" t="s">
        <v>114</v>
      </c>
      <c r="E22" t="s">
        <v>115</v>
      </c>
      <c r="F22" t="s">
        <v>116</v>
      </c>
      <c r="G22" t="s">
        <v>107</v>
      </c>
      <c r="H22">
        <f>C22*1</f>
        <v>12</v>
      </c>
      <c r="I22">
        <f>E22*-1</f>
        <v>17.940000000000001</v>
      </c>
    </row>
    <row r="23" spans="1:9" x14ac:dyDescent="0.35">
      <c r="A23" t="s">
        <v>47</v>
      </c>
      <c r="B23" t="s">
        <v>48</v>
      </c>
      <c r="C23" t="s">
        <v>49</v>
      </c>
      <c r="D23" t="s">
        <v>50</v>
      </c>
      <c r="E23" t="s">
        <v>51</v>
      </c>
      <c r="F23" t="s">
        <v>52</v>
      </c>
      <c r="G23" t="s">
        <v>53</v>
      </c>
      <c r="H23">
        <f>C23*1</f>
        <v>23</v>
      </c>
      <c r="I23">
        <f>E23*-1</f>
        <v>24.89</v>
      </c>
    </row>
    <row r="24" spans="1:9" x14ac:dyDescent="0.35">
      <c r="A24" t="s">
        <v>73</v>
      </c>
      <c r="B24" t="s">
        <v>74</v>
      </c>
      <c r="C24" t="s">
        <v>75</v>
      </c>
      <c r="D24" t="s">
        <v>76</v>
      </c>
      <c r="E24" t="s">
        <v>77</v>
      </c>
      <c r="F24" t="s">
        <v>78</v>
      </c>
      <c r="G24" t="s">
        <v>79</v>
      </c>
      <c r="H24">
        <f>C24*1</f>
        <v>28</v>
      </c>
      <c r="I24">
        <f>E24*-1</f>
        <v>31.56</v>
      </c>
    </row>
  </sheetData>
  <sortState xmlns:xlrd2="http://schemas.microsoft.com/office/spreadsheetml/2017/richdata2" ref="A3:I2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05E2-2270-4447-BB3B-32E93374425F}">
  <dimension ref="A1:K33"/>
  <sheetViews>
    <sheetView topLeftCell="A16" workbookViewId="0">
      <selection activeCell="K9" sqref="K9"/>
    </sheetView>
  </sheetViews>
  <sheetFormatPr defaultRowHeight="14.5" x14ac:dyDescent="0.35"/>
  <sheetData>
    <row r="1" spans="1:11" x14ac:dyDescent="0.3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F1" t="s">
        <v>138</v>
      </c>
      <c r="G1" t="s">
        <v>139</v>
      </c>
      <c r="H1" t="s">
        <v>140</v>
      </c>
      <c r="J1" t="s">
        <v>141</v>
      </c>
      <c r="K1">
        <f>COUNT(C2:C23)</f>
        <v>22</v>
      </c>
    </row>
    <row r="2" spans="1:11" x14ac:dyDescent="0.35">
      <c r="A2">
        <v>1</v>
      </c>
      <c r="B2" t="s">
        <v>29</v>
      </c>
      <c r="C2">
        <v>1</v>
      </c>
      <c r="D2">
        <f t="shared" ref="D2:D23" si="0">LOG(C2)</f>
        <v>0</v>
      </c>
      <c r="E2">
        <f t="shared" ref="E2:E23" si="1">(D2-$K$3)^2</f>
        <v>0.57398841686324509</v>
      </c>
      <c r="F2">
        <f t="shared" ref="F2:F23" si="2">(D2-$K$3)^3</f>
        <v>-0.43486523790059511</v>
      </c>
      <c r="G2">
        <f t="shared" ref="G2:G23" si="3">($K$1+1)/A2</f>
        <v>23</v>
      </c>
      <c r="H2">
        <f t="shared" ref="H2:H23" si="4">1/G2</f>
        <v>4.3478260869565216E-2</v>
      </c>
      <c r="J2" t="s">
        <v>142</v>
      </c>
      <c r="K2">
        <f>AVERAGE(C2:C23)</f>
        <v>7.8181818181818183</v>
      </c>
    </row>
    <row r="3" spans="1:11" x14ac:dyDescent="0.35">
      <c r="A3">
        <v>2</v>
      </c>
      <c r="B3" t="s">
        <v>43</v>
      </c>
      <c r="C3">
        <v>2</v>
      </c>
      <c r="D3">
        <f t="shared" si="0"/>
        <v>0.3010299956639812</v>
      </c>
      <c r="E3">
        <f t="shared" si="1"/>
        <v>0.20847464447635894</v>
      </c>
      <c r="F3">
        <f t="shared" si="2"/>
        <v>-9.5187487319140035E-2</v>
      </c>
      <c r="G3">
        <f t="shared" si="3"/>
        <v>11.5</v>
      </c>
      <c r="H3">
        <f t="shared" si="4"/>
        <v>8.6956521739130432E-2</v>
      </c>
      <c r="J3" t="s">
        <v>143</v>
      </c>
      <c r="K3">
        <f>AVERAGE(D2:D23)</f>
        <v>0.75762023261212152</v>
      </c>
    </row>
    <row r="4" spans="1:11" x14ac:dyDescent="0.35">
      <c r="A4">
        <v>3</v>
      </c>
      <c r="B4" t="s">
        <v>80</v>
      </c>
      <c r="C4">
        <v>2</v>
      </c>
      <c r="D4">
        <f t="shared" si="0"/>
        <v>0.3010299956639812</v>
      </c>
      <c r="E4">
        <f t="shared" si="1"/>
        <v>0.20847464447635894</v>
      </c>
      <c r="F4">
        <f t="shared" si="2"/>
        <v>-9.5187487319140035E-2</v>
      </c>
      <c r="G4">
        <f t="shared" si="3"/>
        <v>7.666666666666667</v>
      </c>
      <c r="H4">
        <f t="shared" si="4"/>
        <v>0.13043478260869565</v>
      </c>
      <c r="J4" t="s">
        <v>144</v>
      </c>
      <c r="K4">
        <f>SUM(E2:E23)</f>
        <v>2.7659862990070749</v>
      </c>
    </row>
    <row r="5" spans="1:11" x14ac:dyDescent="0.35">
      <c r="A5">
        <v>4</v>
      </c>
      <c r="B5" t="s">
        <v>95</v>
      </c>
      <c r="C5">
        <v>2</v>
      </c>
      <c r="D5">
        <f t="shared" si="0"/>
        <v>0.3010299956639812</v>
      </c>
      <c r="E5">
        <f t="shared" si="1"/>
        <v>0.20847464447635894</v>
      </c>
      <c r="F5">
        <f t="shared" si="2"/>
        <v>-9.5187487319140035E-2</v>
      </c>
      <c r="G5">
        <f t="shared" si="3"/>
        <v>5.75</v>
      </c>
      <c r="H5">
        <f t="shared" si="4"/>
        <v>0.17391304347826086</v>
      </c>
      <c r="J5" t="s">
        <v>145</v>
      </c>
      <c r="K5">
        <f>SUM(F2:F23)</f>
        <v>-0.16382060864061293</v>
      </c>
    </row>
    <row r="6" spans="1:11" x14ac:dyDescent="0.35">
      <c r="A6">
        <v>5</v>
      </c>
      <c r="B6" t="s">
        <v>32</v>
      </c>
      <c r="C6">
        <v>3</v>
      </c>
      <c r="D6">
        <f t="shared" si="0"/>
        <v>0.47712125471966244</v>
      </c>
      <c r="E6">
        <f t="shared" si="1"/>
        <v>7.8679676598714249E-2</v>
      </c>
      <c r="F6">
        <f t="shared" si="2"/>
        <v>-2.206956886684858E-2</v>
      </c>
      <c r="G6">
        <f t="shared" si="3"/>
        <v>4.5999999999999996</v>
      </c>
      <c r="H6">
        <f t="shared" si="4"/>
        <v>0.21739130434782611</v>
      </c>
      <c r="J6" t="s">
        <v>146</v>
      </c>
      <c r="K6">
        <f>VAR(D2:D23)</f>
        <v>0.13171363328605126</v>
      </c>
    </row>
    <row r="7" spans="1:11" x14ac:dyDescent="0.35">
      <c r="A7">
        <v>6</v>
      </c>
      <c r="B7" t="s">
        <v>38</v>
      </c>
      <c r="C7">
        <v>3</v>
      </c>
      <c r="D7">
        <f t="shared" si="0"/>
        <v>0.47712125471966244</v>
      </c>
      <c r="E7">
        <f t="shared" si="1"/>
        <v>7.8679676598714249E-2</v>
      </c>
      <c r="F7">
        <f t="shared" si="2"/>
        <v>-2.206956886684858E-2</v>
      </c>
      <c r="G7">
        <f t="shared" si="3"/>
        <v>3.8333333333333335</v>
      </c>
      <c r="H7">
        <f t="shared" si="4"/>
        <v>0.2608695652173913</v>
      </c>
      <c r="J7" t="s">
        <v>147</v>
      </c>
      <c r="K7">
        <f>STDEV(D2:D23)</f>
        <v>0.36292372929591044</v>
      </c>
    </row>
    <row r="8" spans="1:11" x14ac:dyDescent="0.35">
      <c r="A8">
        <v>7</v>
      </c>
      <c r="B8" t="s">
        <v>99</v>
      </c>
      <c r="C8">
        <v>3</v>
      </c>
      <c r="D8">
        <f t="shared" si="0"/>
        <v>0.47712125471966244</v>
      </c>
      <c r="E8">
        <f t="shared" si="1"/>
        <v>7.8679676598714249E-2</v>
      </c>
      <c r="F8">
        <f t="shared" si="2"/>
        <v>-2.206956886684858E-2</v>
      </c>
      <c r="G8">
        <f t="shared" si="3"/>
        <v>3.2857142857142856</v>
      </c>
      <c r="H8">
        <f t="shared" si="4"/>
        <v>0.30434782608695654</v>
      </c>
      <c r="J8" t="s">
        <v>148</v>
      </c>
      <c r="K8">
        <f>SKEW(D2:D23)</f>
        <v>-0.17951296939976638</v>
      </c>
    </row>
    <row r="9" spans="1:11" x14ac:dyDescent="0.35">
      <c r="A9">
        <v>8</v>
      </c>
      <c r="B9" t="s">
        <v>117</v>
      </c>
      <c r="C9">
        <v>3</v>
      </c>
      <c r="D9">
        <f t="shared" si="0"/>
        <v>0.47712125471966244</v>
      </c>
      <c r="E9">
        <f t="shared" si="1"/>
        <v>7.8679676598714249E-2</v>
      </c>
      <c r="F9">
        <f t="shared" si="2"/>
        <v>-2.206956886684858E-2</v>
      </c>
      <c r="G9">
        <f t="shared" si="3"/>
        <v>2.875</v>
      </c>
      <c r="H9">
        <f t="shared" si="4"/>
        <v>0.34782608695652173</v>
      </c>
      <c r="J9" t="s">
        <v>149</v>
      </c>
      <c r="K9">
        <v>-0.1</v>
      </c>
    </row>
    <row r="10" spans="1:11" x14ac:dyDescent="0.35">
      <c r="A10">
        <v>9</v>
      </c>
      <c r="B10" t="s">
        <v>8</v>
      </c>
      <c r="C10">
        <v>6</v>
      </c>
      <c r="D10">
        <f t="shared" si="0"/>
        <v>0.77815125038364363</v>
      </c>
      <c r="E10">
        <f t="shared" si="1"/>
        <v>4.2152269073455665E-4</v>
      </c>
      <c r="F10">
        <f t="shared" si="2"/>
        <v>8.6542898545710011E-6</v>
      </c>
      <c r="G10">
        <f t="shared" si="3"/>
        <v>2.5555555555555554</v>
      </c>
      <c r="H10">
        <f t="shared" si="4"/>
        <v>0.39130434782608697</v>
      </c>
      <c r="J10" t="s">
        <v>150</v>
      </c>
      <c r="K10">
        <v>-0.2</v>
      </c>
    </row>
    <row r="11" spans="1:11" x14ac:dyDescent="0.35">
      <c r="A11">
        <v>10</v>
      </c>
      <c r="B11" t="s">
        <v>84</v>
      </c>
      <c r="C11">
        <v>6</v>
      </c>
      <c r="D11">
        <f t="shared" si="0"/>
        <v>0.77815125038364363</v>
      </c>
      <c r="E11">
        <f t="shared" si="1"/>
        <v>4.2152269073455665E-4</v>
      </c>
      <c r="F11">
        <f t="shared" si="2"/>
        <v>8.6542898545710011E-6</v>
      </c>
      <c r="G11">
        <f t="shared" si="3"/>
        <v>2.2999999999999998</v>
      </c>
      <c r="H11">
        <f t="shared" si="4"/>
        <v>0.43478260869565222</v>
      </c>
    </row>
    <row r="12" spans="1:11" x14ac:dyDescent="0.35">
      <c r="A12">
        <v>11</v>
      </c>
      <c r="B12" t="s">
        <v>15</v>
      </c>
      <c r="C12">
        <v>7</v>
      </c>
      <c r="D12">
        <f t="shared" si="0"/>
        <v>0.84509804001425681</v>
      </c>
      <c r="E12">
        <f t="shared" si="1"/>
        <v>7.6523667878850756E-3</v>
      </c>
      <c r="F12">
        <f t="shared" si="2"/>
        <v>6.694122680411073E-4</v>
      </c>
      <c r="G12">
        <f t="shared" si="3"/>
        <v>2.0909090909090908</v>
      </c>
      <c r="H12">
        <f t="shared" si="4"/>
        <v>0.47826086956521741</v>
      </c>
    </row>
    <row r="13" spans="1:11" x14ac:dyDescent="0.35">
      <c r="A13">
        <v>12</v>
      </c>
      <c r="B13" t="s">
        <v>22</v>
      </c>
      <c r="C13">
        <v>8</v>
      </c>
      <c r="D13">
        <f t="shared" si="0"/>
        <v>0.90308998699194354</v>
      </c>
      <c r="E13">
        <f t="shared" si="1"/>
        <v>2.1161449439325745E-2</v>
      </c>
      <c r="F13">
        <f t="shared" si="2"/>
        <v>3.0783508522597386E-3</v>
      </c>
      <c r="G13">
        <f t="shared" si="3"/>
        <v>1.9166666666666667</v>
      </c>
      <c r="H13">
        <f t="shared" si="4"/>
        <v>0.52173913043478259</v>
      </c>
    </row>
    <row r="14" spans="1:11" x14ac:dyDescent="0.35">
      <c r="A14">
        <v>13</v>
      </c>
      <c r="B14" t="s">
        <v>61</v>
      </c>
      <c r="C14">
        <v>8</v>
      </c>
      <c r="D14">
        <f t="shared" si="0"/>
        <v>0.90308998699194354</v>
      </c>
      <c r="E14">
        <f t="shared" si="1"/>
        <v>2.1161449439325745E-2</v>
      </c>
      <c r="F14">
        <f t="shared" si="2"/>
        <v>3.0783508522597386E-3</v>
      </c>
      <c r="G14">
        <f t="shared" si="3"/>
        <v>1.7692307692307692</v>
      </c>
      <c r="H14">
        <f t="shared" si="4"/>
        <v>0.56521739130434789</v>
      </c>
    </row>
    <row r="15" spans="1:11" x14ac:dyDescent="0.35">
      <c r="A15">
        <v>14</v>
      </c>
      <c r="B15" t="s">
        <v>90</v>
      </c>
      <c r="C15">
        <v>8</v>
      </c>
      <c r="D15">
        <f t="shared" si="0"/>
        <v>0.90308998699194354</v>
      </c>
      <c r="E15">
        <f t="shared" si="1"/>
        <v>2.1161449439325745E-2</v>
      </c>
      <c r="F15">
        <f t="shared" si="2"/>
        <v>3.0783508522597386E-3</v>
      </c>
      <c r="G15">
        <f t="shared" si="3"/>
        <v>1.6428571428571428</v>
      </c>
      <c r="H15">
        <f t="shared" si="4"/>
        <v>0.60869565217391308</v>
      </c>
    </row>
    <row r="16" spans="1:11" x14ac:dyDescent="0.35">
      <c r="A16">
        <v>15</v>
      </c>
      <c r="B16" t="s">
        <v>127</v>
      </c>
      <c r="C16">
        <v>8</v>
      </c>
      <c r="D16">
        <f t="shared" si="0"/>
        <v>0.90308998699194354</v>
      </c>
      <c r="E16">
        <f t="shared" si="1"/>
        <v>2.1161449439325745E-2</v>
      </c>
      <c r="F16">
        <f t="shared" si="2"/>
        <v>3.0783508522597386E-3</v>
      </c>
      <c r="G16">
        <f t="shared" si="3"/>
        <v>1.5333333333333334</v>
      </c>
      <c r="H16">
        <f t="shared" si="4"/>
        <v>0.65217391304347827</v>
      </c>
    </row>
    <row r="17" spans="1:8" x14ac:dyDescent="0.35">
      <c r="A17">
        <v>16</v>
      </c>
      <c r="B17" t="s">
        <v>104</v>
      </c>
      <c r="C17">
        <v>9</v>
      </c>
      <c r="D17">
        <f t="shared" si="0"/>
        <v>0.95424250943932487</v>
      </c>
      <c r="E17">
        <f t="shared" si="1"/>
        <v>3.8660319744713387E-2</v>
      </c>
      <c r="F17">
        <f t="shared" si="2"/>
        <v>7.6014800910732313E-3</v>
      </c>
      <c r="G17">
        <f t="shared" si="3"/>
        <v>1.4375</v>
      </c>
      <c r="H17">
        <f t="shared" si="4"/>
        <v>0.69565217391304346</v>
      </c>
    </row>
    <row r="18" spans="1:8" x14ac:dyDescent="0.35">
      <c r="A18">
        <v>17</v>
      </c>
      <c r="B18" t="s">
        <v>54</v>
      </c>
      <c r="C18">
        <v>10</v>
      </c>
      <c r="D18">
        <f t="shared" si="0"/>
        <v>1</v>
      </c>
      <c r="E18">
        <f t="shared" si="1"/>
        <v>5.874795163900208E-2</v>
      </c>
      <c r="F18">
        <f t="shared" si="2"/>
        <v>1.4239314852775659E-2</v>
      </c>
      <c r="G18">
        <f t="shared" si="3"/>
        <v>1.3529411764705883</v>
      </c>
      <c r="H18">
        <f t="shared" si="4"/>
        <v>0.73913043478260865</v>
      </c>
    </row>
    <row r="19" spans="1:8" x14ac:dyDescent="0.35">
      <c r="A19">
        <v>18</v>
      </c>
      <c r="B19" t="s">
        <v>67</v>
      </c>
      <c r="C19">
        <v>10</v>
      </c>
      <c r="D19">
        <f t="shared" si="0"/>
        <v>1</v>
      </c>
      <c r="E19">
        <f t="shared" si="1"/>
        <v>5.874795163900208E-2</v>
      </c>
      <c r="F19">
        <f t="shared" si="2"/>
        <v>1.4239314852775659E-2</v>
      </c>
      <c r="G19">
        <f t="shared" si="3"/>
        <v>1.2777777777777777</v>
      </c>
      <c r="H19">
        <f t="shared" si="4"/>
        <v>0.78260869565217395</v>
      </c>
    </row>
    <row r="20" spans="1:8" x14ac:dyDescent="0.35">
      <c r="A20">
        <v>19</v>
      </c>
      <c r="B20" t="s">
        <v>122</v>
      </c>
      <c r="C20">
        <v>10</v>
      </c>
      <c r="D20">
        <f t="shared" si="0"/>
        <v>1</v>
      </c>
      <c r="E20">
        <f t="shared" si="1"/>
        <v>5.874795163900208E-2</v>
      </c>
      <c r="F20">
        <f t="shared" si="2"/>
        <v>1.4239314852775659E-2</v>
      </c>
      <c r="G20">
        <f t="shared" si="3"/>
        <v>1.2105263157894737</v>
      </c>
      <c r="H20">
        <f t="shared" si="4"/>
        <v>0.82608695652173914</v>
      </c>
    </row>
    <row r="21" spans="1:8" x14ac:dyDescent="0.35">
      <c r="A21">
        <v>20</v>
      </c>
      <c r="B21" t="s">
        <v>111</v>
      </c>
      <c r="C21">
        <v>12</v>
      </c>
      <c r="D21">
        <f t="shared" si="0"/>
        <v>1.0791812460476249</v>
      </c>
      <c r="E21">
        <f t="shared" si="1"/>
        <v>0.10340148536166797</v>
      </c>
      <c r="F21">
        <f t="shared" si="2"/>
        <v>3.3249886423634321E-2</v>
      </c>
      <c r="G21">
        <f t="shared" si="3"/>
        <v>1.1499999999999999</v>
      </c>
      <c r="H21">
        <f t="shared" si="4"/>
        <v>0.86956521739130443</v>
      </c>
    </row>
    <row r="22" spans="1:8" x14ac:dyDescent="0.35">
      <c r="A22">
        <v>21</v>
      </c>
      <c r="B22" t="s">
        <v>47</v>
      </c>
      <c r="C22">
        <v>23</v>
      </c>
      <c r="D22">
        <f t="shared" si="0"/>
        <v>1.3617278360175928</v>
      </c>
      <c r="E22">
        <f t="shared" si="1"/>
        <v>0.36494599649230219</v>
      </c>
      <c r="F22">
        <f t="shared" si="2"/>
        <v>0.22046665131338622</v>
      </c>
      <c r="G22">
        <f t="shared" si="3"/>
        <v>1.0952380952380953</v>
      </c>
      <c r="H22">
        <f t="shared" si="4"/>
        <v>0.91304347826086951</v>
      </c>
    </row>
    <row r="23" spans="1:8" x14ac:dyDescent="0.35">
      <c r="A23">
        <v>22</v>
      </c>
      <c r="B23" t="s">
        <v>73</v>
      </c>
      <c r="C23">
        <v>28</v>
      </c>
      <c r="D23">
        <f t="shared" si="0"/>
        <v>1.4471580313422192</v>
      </c>
      <c r="E23">
        <f t="shared" si="1"/>
        <v>0.47546237587754869</v>
      </c>
      <c r="F23">
        <f t="shared" si="2"/>
        <v>0.3278492800415872</v>
      </c>
      <c r="G23">
        <f t="shared" si="3"/>
        <v>1.0454545454545454</v>
      </c>
      <c r="H23">
        <f t="shared" si="4"/>
        <v>0.95652173913043481</v>
      </c>
    </row>
    <row r="26" spans="1:8" x14ac:dyDescent="0.35">
      <c r="B26" t="s">
        <v>151</v>
      </c>
      <c r="C26" t="s">
        <v>152</v>
      </c>
      <c r="D26" t="s">
        <v>153</v>
      </c>
      <c r="E26" t="s">
        <v>154</v>
      </c>
      <c r="F26" t="s">
        <v>155</v>
      </c>
      <c r="G26" t="s">
        <v>156</v>
      </c>
      <c r="H26" s="1" t="s">
        <v>157</v>
      </c>
    </row>
    <row r="27" spans="1:8" x14ac:dyDescent="0.35">
      <c r="B27">
        <v>2</v>
      </c>
      <c r="C27">
        <v>1.7000000000000001E-2</v>
      </c>
      <c r="D27">
        <v>3.3000000000000002E-2</v>
      </c>
      <c r="E27">
        <f>(C27-D27)/($K$9-$K$10)</f>
        <v>-0.16</v>
      </c>
      <c r="F27" s="2">
        <f>C27+(E27*($K$8-$K$9))</f>
        <v>2.9722075103962624E-2</v>
      </c>
      <c r="G27" s="2">
        <f t="shared" ref="G27:G33" si="5">$K$3+(F27*$K$7)</f>
        <v>0.76840707895126481</v>
      </c>
      <c r="H27" s="3">
        <f t="shared" ref="H27:H33" si="6">10^G27</f>
        <v>5.8668782926974643</v>
      </c>
    </row>
    <row r="28" spans="1:8" x14ac:dyDescent="0.35">
      <c r="B28">
        <v>5</v>
      </c>
      <c r="C28">
        <v>0.84599999999999997</v>
      </c>
      <c r="D28">
        <v>0.85</v>
      </c>
      <c r="E28">
        <f t="shared" ref="E28:E33" si="7">(C28-D28)/($K$9-$K$10)</f>
        <v>-4.0000000000000036E-2</v>
      </c>
      <c r="F28" s="2">
        <f t="shared" ref="F28:F33" si="8">C28+(E28*($K$8-$K$9))</f>
        <v>0.84918051877599066</v>
      </c>
      <c r="G28" s="2">
        <f t="shared" si="5"/>
        <v>1.0658079933317399</v>
      </c>
      <c r="H28" s="3">
        <f t="shared" si="6"/>
        <v>11.636114694366933</v>
      </c>
    </row>
    <row r="29" spans="1:8" x14ac:dyDescent="0.35">
      <c r="B29">
        <v>10</v>
      </c>
      <c r="C29">
        <v>1.27</v>
      </c>
      <c r="D29">
        <v>1.258</v>
      </c>
      <c r="E29">
        <f t="shared" si="7"/>
        <v>0.12000000000000011</v>
      </c>
      <c r="F29" s="2">
        <f t="shared" si="8"/>
        <v>1.2604584436720281</v>
      </c>
      <c r="G29" s="2">
        <f t="shared" si="5"/>
        <v>1.2150705116120932</v>
      </c>
      <c r="H29" s="3">
        <f t="shared" si="6"/>
        <v>16.408561593175214</v>
      </c>
    </row>
    <row r="30" spans="1:8" x14ac:dyDescent="0.35">
      <c r="B30">
        <v>25</v>
      </c>
      <c r="C30">
        <v>1.716</v>
      </c>
      <c r="D30">
        <v>1.68</v>
      </c>
      <c r="E30">
        <f t="shared" si="7"/>
        <v>0.36000000000000032</v>
      </c>
      <c r="F30" s="2">
        <f t="shared" si="8"/>
        <v>1.6873753310160839</v>
      </c>
      <c r="G30" s="2">
        <f t="shared" si="5"/>
        <v>1.3700087804664001</v>
      </c>
      <c r="H30" s="3">
        <f t="shared" si="6"/>
        <v>23.44276210880496</v>
      </c>
    </row>
    <row r="31" spans="1:8" x14ac:dyDescent="0.35">
      <c r="B31">
        <v>50</v>
      </c>
      <c r="C31">
        <v>2</v>
      </c>
      <c r="D31">
        <v>1.9450000000000001</v>
      </c>
      <c r="E31">
        <f t="shared" si="7"/>
        <v>0.54999999999999938</v>
      </c>
      <c r="F31" s="2">
        <f t="shared" si="8"/>
        <v>1.9562678668301285</v>
      </c>
      <c r="G31" s="2">
        <f t="shared" si="5"/>
        <v>1.4675962623438674</v>
      </c>
      <c r="H31" s="3">
        <f t="shared" si="6"/>
        <v>29.349199634436715</v>
      </c>
    </row>
    <row r="32" spans="1:8" x14ac:dyDescent="0.35">
      <c r="B32">
        <v>100</v>
      </c>
      <c r="C32">
        <v>2.2519999999999998</v>
      </c>
      <c r="D32">
        <v>2.1779999999999999</v>
      </c>
      <c r="E32">
        <f t="shared" si="7"/>
        <v>0.73999999999999844</v>
      </c>
      <c r="F32" s="2">
        <f t="shared" si="8"/>
        <v>2.1931604026441729</v>
      </c>
      <c r="G32" s="2">
        <f t="shared" si="5"/>
        <v>1.5535701848838652</v>
      </c>
      <c r="H32" s="3">
        <f t="shared" si="6"/>
        <v>35.774220943143511</v>
      </c>
    </row>
    <row r="33" spans="2:8" x14ac:dyDescent="0.35">
      <c r="B33">
        <v>200</v>
      </c>
      <c r="C33">
        <v>2.4820000000000002</v>
      </c>
      <c r="D33">
        <v>2.3879999999999999</v>
      </c>
      <c r="E33">
        <f t="shared" si="7"/>
        <v>0.94000000000000306</v>
      </c>
      <c r="F33" s="2">
        <f t="shared" si="8"/>
        <v>2.4072578087642196</v>
      </c>
      <c r="G33" s="2">
        <f t="shared" si="5"/>
        <v>1.6312712139455336</v>
      </c>
      <c r="H33" s="3">
        <f t="shared" si="6"/>
        <v>42.782997965178417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6193-10A3-419F-8317-947C0B64A272}">
  <dimension ref="A1:K33"/>
  <sheetViews>
    <sheetView tabSelected="1" topLeftCell="A16" workbookViewId="0">
      <selection activeCell="E22" sqref="E22"/>
    </sheetView>
  </sheetViews>
  <sheetFormatPr defaultRowHeight="14.5" x14ac:dyDescent="0.35"/>
  <sheetData>
    <row r="1" spans="1:11" x14ac:dyDescent="0.3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F1" t="s">
        <v>138</v>
      </c>
      <c r="G1" t="s">
        <v>139</v>
      </c>
      <c r="H1" t="s">
        <v>140</v>
      </c>
      <c r="J1" t="s">
        <v>141</v>
      </c>
      <c r="K1">
        <f>COUNT(C2:C23)</f>
        <v>22</v>
      </c>
    </row>
    <row r="2" spans="1:11" x14ac:dyDescent="0.35">
      <c r="A2">
        <v>1</v>
      </c>
      <c r="B2" t="s">
        <v>29</v>
      </c>
      <c r="C2">
        <v>1.0900000000000001</v>
      </c>
      <c r="D2">
        <f t="shared" ref="D2:D23" si="0">LOG(C2)</f>
        <v>3.7426497940623665E-2</v>
      </c>
      <c r="E2">
        <f t="shared" ref="E2:E23" si="1">(D2-$K$3)^2</f>
        <v>0.53841821419504654</v>
      </c>
      <c r="F2">
        <f t="shared" ref="F2:F23" si="2">(D2-$K$3)^3</f>
        <v>-0.3950750601280526</v>
      </c>
      <c r="G2">
        <f t="shared" ref="G2:G23" si="3">($K$1+1)/A2</f>
        <v>23</v>
      </c>
      <c r="H2">
        <f t="shared" ref="H2:H23" si="4">1/G2</f>
        <v>4.3478260869565216E-2</v>
      </c>
      <c r="J2" t="s">
        <v>142</v>
      </c>
      <c r="K2">
        <f>AVERAGE(C2:C23)</f>
        <v>8.6554545454545462</v>
      </c>
    </row>
    <row r="3" spans="1:11" x14ac:dyDescent="0.35">
      <c r="A3">
        <v>2</v>
      </c>
      <c r="B3" t="s">
        <v>80</v>
      </c>
      <c r="C3">
        <v>1.27</v>
      </c>
      <c r="D3">
        <f t="shared" si="0"/>
        <v>0.10380372095595687</v>
      </c>
      <c r="E3">
        <f t="shared" si="1"/>
        <v>0.44541293804130871</v>
      </c>
      <c r="F3">
        <f t="shared" si="2"/>
        <v>-0.2972653173153596</v>
      </c>
      <c r="G3">
        <f t="shared" si="3"/>
        <v>11.5</v>
      </c>
      <c r="H3">
        <f t="shared" si="4"/>
        <v>8.6956521739130432E-2</v>
      </c>
      <c r="J3" t="s">
        <v>143</v>
      </c>
      <c r="K3">
        <f>AVERAGE(D2:D23)</f>
        <v>0.77119636254058566</v>
      </c>
    </row>
    <row r="4" spans="1:11" x14ac:dyDescent="0.35">
      <c r="A4">
        <v>3</v>
      </c>
      <c r="B4" t="s">
        <v>43</v>
      </c>
      <c r="C4">
        <v>2.19</v>
      </c>
      <c r="D4">
        <f t="shared" si="0"/>
        <v>0.34044411484011833</v>
      </c>
      <c r="E4">
        <f t="shared" si="1"/>
        <v>0.18554749889900476</v>
      </c>
      <c r="F4">
        <f t="shared" si="2"/>
        <v>-7.9925002205946283E-2</v>
      </c>
      <c r="G4">
        <f t="shared" si="3"/>
        <v>7.666666666666667</v>
      </c>
      <c r="H4">
        <f t="shared" si="4"/>
        <v>0.13043478260869565</v>
      </c>
      <c r="J4" t="s">
        <v>144</v>
      </c>
      <c r="K4">
        <f>SUM(E2:E23)</f>
        <v>3.3727151904035417</v>
      </c>
    </row>
    <row r="5" spans="1:11" x14ac:dyDescent="0.35">
      <c r="A5">
        <v>4</v>
      </c>
      <c r="B5" t="s">
        <v>95</v>
      </c>
      <c r="C5">
        <v>2.2400000000000002</v>
      </c>
      <c r="D5">
        <f t="shared" si="0"/>
        <v>0.35024801833416286</v>
      </c>
      <c r="E5">
        <f t="shared" si="1"/>
        <v>0.177197508490129</v>
      </c>
      <c r="F5">
        <f t="shared" si="2"/>
        <v>-7.459099779642335E-2</v>
      </c>
      <c r="G5">
        <f t="shared" si="3"/>
        <v>5.75</v>
      </c>
      <c r="H5">
        <f t="shared" si="4"/>
        <v>0.17391304347826086</v>
      </c>
      <c r="J5" t="s">
        <v>145</v>
      </c>
      <c r="K5">
        <f>SUM(F2:F23)</f>
        <v>-5.466056247870521E-2</v>
      </c>
    </row>
    <row r="6" spans="1:11" x14ac:dyDescent="0.35">
      <c r="A6">
        <v>5</v>
      </c>
      <c r="B6" t="s">
        <v>32</v>
      </c>
      <c r="C6">
        <v>2.68</v>
      </c>
      <c r="D6">
        <f t="shared" si="0"/>
        <v>0.42813479402878885</v>
      </c>
      <c r="E6">
        <f t="shared" si="1"/>
        <v>0.11769123978977426</v>
      </c>
      <c r="F6">
        <f t="shared" si="2"/>
        <v>-4.0375341322377953E-2</v>
      </c>
      <c r="G6">
        <f t="shared" si="3"/>
        <v>4.5999999999999996</v>
      </c>
      <c r="H6">
        <f t="shared" si="4"/>
        <v>0.21739130434782611</v>
      </c>
      <c r="J6" t="s">
        <v>146</v>
      </c>
      <c r="K6">
        <f>VAR(D2:D23)</f>
        <v>0.1606054852573115</v>
      </c>
    </row>
    <row r="7" spans="1:11" x14ac:dyDescent="0.35">
      <c r="A7">
        <v>6</v>
      </c>
      <c r="B7" t="s">
        <v>38</v>
      </c>
      <c r="C7">
        <v>2.86</v>
      </c>
      <c r="D7">
        <f t="shared" si="0"/>
        <v>0.456366033129043</v>
      </c>
      <c r="E7">
        <f t="shared" si="1"/>
        <v>9.9118136317380465E-2</v>
      </c>
      <c r="F7">
        <f t="shared" si="2"/>
        <v>-3.1205395507459082E-2</v>
      </c>
      <c r="G7">
        <f t="shared" si="3"/>
        <v>3.8333333333333335</v>
      </c>
      <c r="H7">
        <f t="shared" si="4"/>
        <v>0.2608695652173913</v>
      </c>
      <c r="J7" t="s">
        <v>147</v>
      </c>
      <c r="K7">
        <f>STDEV(D2:D23)</f>
        <v>0.40075614188345449</v>
      </c>
    </row>
    <row r="8" spans="1:11" x14ac:dyDescent="0.35">
      <c r="A8">
        <v>7</v>
      </c>
      <c r="B8" t="s">
        <v>117</v>
      </c>
      <c r="C8">
        <v>2.91</v>
      </c>
      <c r="D8">
        <f t="shared" si="0"/>
        <v>0.46389298898590731</v>
      </c>
      <c r="E8">
        <f t="shared" si="1"/>
        <v>9.4435363398086183E-2</v>
      </c>
      <c r="F8">
        <f t="shared" si="2"/>
        <v>-2.9020305755093876E-2</v>
      </c>
      <c r="G8">
        <f t="shared" si="3"/>
        <v>3.2857142857142856</v>
      </c>
      <c r="H8">
        <f t="shared" si="4"/>
        <v>0.30434782608695654</v>
      </c>
      <c r="J8" t="s">
        <v>148</v>
      </c>
      <c r="K8">
        <f>SKEW(D2:D23)</f>
        <v>-4.4484316904400308E-2</v>
      </c>
    </row>
    <row r="9" spans="1:11" x14ac:dyDescent="0.35">
      <c r="A9">
        <v>8</v>
      </c>
      <c r="B9" t="s">
        <v>99</v>
      </c>
      <c r="C9">
        <v>3.61</v>
      </c>
      <c r="D9">
        <f t="shared" si="0"/>
        <v>0.55750720190565795</v>
      </c>
      <c r="E9">
        <f t="shared" si="1"/>
        <v>4.5663057372859937E-2</v>
      </c>
      <c r="F9">
        <f t="shared" si="2"/>
        <v>-9.7577004020309877E-3</v>
      </c>
      <c r="G9">
        <f t="shared" si="3"/>
        <v>2.875</v>
      </c>
      <c r="H9">
        <f t="shared" si="4"/>
        <v>0.34782608695652173</v>
      </c>
      <c r="J9" t="s">
        <v>149</v>
      </c>
      <c r="K9">
        <v>0</v>
      </c>
    </row>
    <row r="10" spans="1:11" x14ac:dyDescent="0.35">
      <c r="A10">
        <v>9</v>
      </c>
      <c r="B10" t="s">
        <v>84</v>
      </c>
      <c r="C10">
        <v>3.99</v>
      </c>
      <c r="D10">
        <f t="shared" si="0"/>
        <v>0.60097289568674828</v>
      </c>
      <c r="E10">
        <f t="shared" si="1"/>
        <v>2.8976028667739472E-2</v>
      </c>
      <c r="F10">
        <f t="shared" si="2"/>
        <v>-4.9324000554787917E-3</v>
      </c>
      <c r="G10">
        <f t="shared" si="3"/>
        <v>2.5555555555555554</v>
      </c>
      <c r="H10">
        <f t="shared" si="4"/>
        <v>0.39130434782608697</v>
      </c>
      <c r="J10" t="s">
        <v>150</v>
      </c>
      <c r="K10">
        <v>-0.1</v>
      </c>
    </row>
    <row r="11" spans="1:11" x14ac:dyDescent="0.35">
      <c r="A11">
        <v>10</v>
      </c>
      <c r="B11" t="s">
        <v>104</v>
      </c>
      <c r="C11">
        <v>6.16</v>
      </c>
      <c r="D11">
        <f t="shared" si="0"/>
        <v>0.78958071216442549</v>
      </c>
      <c r="E11">
        <f t="shared" si="1"/>
        <v>3.379843110915799E-4</v>
      </c>
      <c r="F11">
        <f t="shared" si="2"/>
        <v>6.2136217424802528E-6</v>
      </c>
      <c r="G11">
        <f t="shared" si="3"/>
        <v>2.2999999999999998</v>
      </c>
      <c r="H11">
        <f t="shared" si="4"/>
        <v>0.43478260869565222</v>
      </c>
    </row>
    <row r="12" spans="1:11" x14ac:dyDescent="0.35">
      <c r="A12">
        <v>11</v>
      </c>
      <c r="B12" t="s">
        <v>8</v>
      </c>
      <c r="C12">
        <v>6.61</v>
      </c>
      <c r="D12">
        <f t="shared" si="0"/>
        <v>0.82020145948564027</v>
      </c>
      <c r="E12">
        <f t="shared" si="1"/>
        <v>2.4014995265942011E-3</v>
      </c>
      <c r="F12">
        <f t="shared" si="2"/>
        <v>1.1768571711425159E-4</v>
      </c>
      <c r="G12">
        <f t="shared" si="3"/>
        <v>2.0909090909090908</v>
      </c>
      <c r="H12">
        <f t="shared" si="4"/>
        <v>0.47826086956521741</v>
      </c>
    </row>
    <row r="13" spans="1:11" x14ac:dyDescent="0.35">
      <c r="A13">
        <v>12</v>
      </c>
      <c r="B13" t="s">
        <v>61</v>
      </c>
      <c r="C13">
        <v>7.24</v>
      </c>
      <c r="D13">
        <f t="shared" si="0"/>
        <v>0.85973856619714695</v>
      </c>
      <c r="E13">
        <f t="shared" si="1"/>
        <v>7.8397218283599752E-3</v>
      </c>
      <c r="F13">
        <f t="shared" si="2"/>
        <v>6.9414624673743797E-4</v>
      </c>
      <c r="G13">
        <f t="shared" si="3"/>
        <v>1.9166666666666667</v>
      </c>
      <c r="H13">
        <f t="shared" si="4"/>
        <v>0.52173913043478259</v>
      </c>
    </row>
    <row r="14" spans="1:11" x14ac:dyDescent="0.35">
      <c r="A14">
        <v>13</v>
      </c>
      <c r="B14" t="s">
        <v>122</v>
      </c>
      <c r="C14">
        <v>7.65</v>
      </c>
      <c r="D14">
        <f t="shared" si="0"/>
        <v>0.88366143515361761</v>
      </c>
      <c r="E14">
        <f t="shared" si="1"/>
        <v>1.264839255785455E-2</v>
      </c>
      <c r="F14">
        <f t="shared" si="2"/>
        <v>1.4225023874572451E-3</v>
      </c>
      <c r="G14">
        <f t="shared" si="3"/>
        <v>1.7692307692307692</v>
      </c>
      <c r="H14">
        <f t="shared" si="4"/>
        <v>0.56521739130434789</v>
      </c>
    </row>
    <row r="15" spans="1:11" x14ac:dyDescent="0.35">
      <c r="A15">
        <v>14</v>
      </c>
      <c r="B15" t="s">
        <v>127</v>
      </c>
      <c r="C15">
        <v>7.95</v>
      </c>
      <c r="D15">
        <f t="shared" si="0"/>
        <v>0.90036712865647028</v>
      </c>
      <c r="E15">
        <f t="shared" si="1"/>
        <v>1.6685086818964568E-2</v>
      </c>
      <c r="F15">
        <f t="shared" si="2"/>
        <v>2.1552254471157019E-3</v>
      </c>
      <c r="G15">
        <f t="shared" si="3"/>
        <v>1.6428571428571428</v>
      </c>
      <c r="H15">
        <f t="shared" si="4"/>
        <v>0.60869565217391308</v>
      </c>
    </row>
    <row r="16" spans="1:11" x14ac:dyDescent="0.35">
      <c r="A16">
        <v>15</v>
      </c>
      <c r="B16" t="s">
        <v>15</v>
      </c>
      <c r="C16">
        <v>8</v>
      </c>
      <c r="D16">
        <f t="shared" si="0"/>
        <v>0.90308998699194354</v>
      </c>
      <c r="E16">
        <f t="shared" si="1"/>
        <v>1.7395928170915832E-2</v>
      </c>
      <c r="F16">
        <f t="shared" si="2"/>
        <v>2.2944120171575696E-3</v>
      </c>
      <c r="G16">
        <f t="shared" si="3"/>
        <v>1.5333333333333334</v>
      </c>
      <c r="H16">
        <f t="shared" si="4"/>
        <v>0.65217391304347827</v>
      </c>
    </row>
    <row r="17" spans="1:8" x14ac:dyDescent="0.35">
      <c r="A17">
        <v>16</v>
      </c>
      <c r="B17" t="s">
        <v>54</v>
      </c>
      <c r="C17">
        <v>8.06</v>
      </c>
      <c r="D17">
        <f t="shared" si="0"/>
        <v>0.90633504180509072</v>
      </c>
      <c r="E17">
        <f t="shared" si="1"/>
        <v>1.8262462633354772E-2</v>
      </c>
      <c r="F17">
        <f t="shared" si="2"/>
        <v>2.4679650803889389E-3</v>
      </c>
      <c r="G17">
        <f t="shared" si="3"/>
        <v>1.4375</v>
      </c>
      <c r="H17">
        <f t="shared" si="4"/>
        <v>0.69565217391304346</v>
      </c>
    </row>
    <row r="18" spans="1:8" x14ac:dyDescent="0.35">
      <c r="A18">
        <v>17</v>
      </c>
      <c r="B18" t="s">
        <v>90</v>
      </c>
      <c r="C18">
        <v>12.54</v>
      </c>
      <c r="D18">
        <f t="shared" si="0"/>
        <v>1.0982975364946976</v>
      </c>
      <c r="E18">
        <f t="shared" si="1"/>
        <v>0.10699517800215823</v>
      </c>
      <c r="F18">
        <f t="shared" si="2"/>
        <v>3.4998248331935135E-2</v>
      </c>
      <c r="G18">
        <f t="shared" si="3"/>
        <v>1.3529411764705883</v>
      </c>
      <c r="H18">
        <f t="shared" si="4"/>
        <v>0.73913043478260865</v>
      </c>
    </row>
    <row r="19" spans="1:8" x14ac:dyDescent="0.35">
      <c r="A19">
        <v>18</v>
      </c>
      <c r="B19" t="s">
        <v>22</v>
      </c>
      <c r="C19">
        <v>12.96</v>
      </c>
      <c r="D19">
        <f t="shared" si="0"/>
        <v>1.1126050015345745</v>
      </c>
      <c r="E19">
        <f t="shared" si="1"/>
        <v>0.11655985877972783</v>
      </c>
      <c r="F19">
        <f t="shared" si="2"/>
        <v>3.9794542747318425E-2</v>
      </c>
      <c r="G19">
        <f t="shared" si="3"/>
        <v>1.2777777777777777</v>
      </c>
      <c r="H19">
        <f t="shared" si="4"/>
        <v>0.78260869565217395</v>
      </c>
    </row>
    <row r="20" spans="1:8" x14ac:dyDescent="0.35">
      <c r="A20">
        <v>19</v>
      </c>
      <c r="B20" t="s">
        <v>67</v>
      </c>
      <c r="C20">
        <v>16.02</v>
      </c>
      <c r="D20">
        <f t="shared" si="0"/>
        <v>1.2046625117482188</v>
      </c>
      <c r="E20">
        <f t="shared" si="1"/>
        <v>0.18789290250889409</v>
      </c>
      <c r="F20">
        <f t="shared" si="2"/>
        <v>8.1445212913975551E-2</v>
      </c>
      <c r="G20">
        <f t="shared" si="3"/>
        <v>1.2105263157894737</v>
      </c>
      <c r="H20">
        <f t="shared" si="4"/>
        <v>0.82608695652173914</v>
      </c>
    </row>
    <row r="21" spans="1:8" x14ac:dyDescent="0.35">
      <c r="A21">
        <v>20</v>
      </c>
      <c r="B21" t="s">
        <v>111</v>
      </c>
      <c r="C21">
        <v>17.940000000000001</v>
      </c>
      <c r="D21">
        <f t="shared" si="0"/>
        <v>1.2538224387080734</v>
      </c>
      <c r="E21">
        <f t="shared" si="1"/>
        <v>0.23292792939682569</v>
      </c>
      <c r="F21">
        <f t="shared" si="2"/>
        <v>0.11241709259460761</v>
      </c>
      <c r="G21">
        <f t="shared" si="3"/>
        <v>1.1499999999999999</v>
      </c>
      <c r="H21">
        <f t="shared" si="4"/>
        <v>0.86956521739130443</v>
      </c>
    </row>
    <row r="22" spans="1:8" x14ac:dyDescent="0.35">
      <c r="A22">
        <v>21</v>
      </c>
      <c r="B22" t="s">
        <v>47</v>
      </c>
      <c r="C22">
        <v>24.89</v>
      </c>
      <c r="D22">
        <f t="shared" si="0"/>
        <v>1.3960248966085933</v>
      </c>
      <c r="E22">
        <f t="shared" si="1"/>
        <v>0.3904106969855754</v>
      </c>
      <c r="F22">
        <f t="shared" si="2"/>
        <v>0.2439397434819662</v>
      </c>
      <c r="G22">
        <f t="shared" si="3"/>
        <v>1.0952380952380953</v>
      </c>
      <c r="H22">
        <f t="shared" si="4"/>
        <v>0.91304347826086951</v>
      </c>
    </row>
    <row r="23" spans="1:8" x14ac:dyDescent="0.35">
      <c r="A23">
        <v>22</v>
      </c>
      <c r="B23" t="s">
        <v>73</v>
      </c>
      <c r="C23">
        <v>31.56</v>
      </c>
      <c r="D23">
        <f t="shared" si="0"/>
        <v>1.4991369945373827</v>
      </c>
      <c r="E23">
        <f t="shared" si="1"/>
        <v>0.52989756371189634</v>
      </c>
      <c r="F23">
        <f t="shared" si="2"/>
        <v>0.38573396742200083</v>
      </c>
      <c r="G23">
        <f t="shared" si="3"/>
        <v>1.0454545454545454</v>
      </c>
      <c r="H23">
        <f t="shared" si="4"/>
        <v>0.95652173913043481</v>
      </c>
    </row>
    <row r="26" spans="1:8" x14ac:dyDescent="0.35">
      <c r="B26" t="s">
        <v>151</v>
      </c>
      <c r="C26" t="s">
        <v>158</v>
      </c>
      <c r="D26" t="s">
        <v>152</v>
      </c>
      <c r="E26" t="s">
        <v>154</v>
      </c>
      <c r="F26" t="s">
        <v>155</v>
      </c>
      <c r="G26" t="s">
        <v>156</v>
      </c>
      <c r="H26" s="1" t="s">
        <v>157</v>
      </c>
    </row>
    <row r="27" spans="1:8" x14ac:dyDescent="0.35">
      <c r="B27">
        <v>2</v>
      </c>
      <c r="C27">
        <v>0</v>
      </c>
      <c r="D27">
        <v>1.7000000000000001E-2</v>
      </c>
      <c r="E27">
        <f>(C27-D27)/($K$9-$K$10)</f>
        <v>-0.17</v>
      </c>
      <c r="F27" s="2">
        <f>C27+(E27*($K$8-$K$9))</f>
        <v>7.5623338737480532E-3</v>
      </c>
      <c r="G27" s="2">
        <f t="shared" ref="G27:G33" si="5">$K$3+(F27*$K$7)</f>
        <v>0.77422701428746343</v>
      </c>
      <c r="H27" s="3">
        <f t="shared" ref="H27:H33" si="6">10^G27</f>
        <v>5.9460288804800632</v>
      </c>
    </row>
    <row r="28" spans="1:8" x14ac:dyDescent="0.35">
      <c r="B28">
        <v>5</v>
      </c>
      <c r="C28">
        <v>0.84199999999999997</v>
      </c>
      <c r="D28">
        <v>0.84599999999999997</v>
      </c>
      <c r="E28">
        <f t="shared" ref="E28:E33" si="7">(C28-D28)/($K$9-$K$10)</f>
        <v>-4.0000000000000036E-2</v>
      </c>
      <c r="F28" s="2">
        <f t="shared" ref="F28:F33" si="8">C28+(E28*($K$8-$K$9))</f>
        <v>0.84377937267617598</v>
      </c>
      <c r="G28" s="2">
        <f t="shared" si="5"/>
        <v>1.1093461285351314</v>
      </c>
      <c r="H28" s="3">
        <f t="shared" si="6"/>
        <v>12.863114293910554</v>
      </c>
    </row>
    <row r="29" spans="1:8" x14ac:dyDescent="0.35">
      <c r="B29">
        <v>10</v>
      </c>
      <c r="C29">
        <v>1.282</v>
      </c>
      <c r="D29">
        <v>1.27</v>
      </c>
      <c r="E29">
        <f t="shared" si="7"/>
        <v>0.12000000000000011</v>
      </c>
      <c r="F29" s="2">
        <f t="shared" si="8"/>
        <v>1.2766618819714719</v>
      </c>
      <c r="G29" s="2">
        <f t="shared" si="5"/>
        <v>1.2828264528491429</v>
      </c>
      <c r="H29" s="3">
        <f t="shared" si="6"/>
        <v>19.179021802242481</v>
      </c>
    </row>
    <row r="30" spans="1:8" x14ac:dyDescent="0.35">
      <c r="B30">
        <v>25</v>
      </c>
      <c r="C30">
        <v>1.7509999999999999</v>
      </c>
      <c r="D30">
        <v>1.716</v>
      </c>
      <c r="E30">
        <f t="shared" si="7"/>
        <v>0.3499999999999992</v>
      </c>
      <c r="F30" s="2">
        <f t="shared" si="8"/>
        <v>1.7354304890834598</v>
      </c>
      <c r="G30" s="2">
        <f t="shared" si="5"/>
        <v>1.4666807898525893</v>
      </c>
      <c r="H30" s="3">
        <f t="shared" si="6"/>
        <v>29.287398052187928</v>
      </c>
    </row>
    <row r="31" spans="1:8" x14ac:dyDescent="0.35">
      <c r="B31">
        <v>50</v>
      </c>
      <c r="C31">
        <v>2.0539999999999998</v>
      </c>
      <c r="D31">
        <v>2</v>
      </c>
      <c r="E31">
        <f t="shared" si="7"/>
        <v>0.53999999999999826</v>
      </c>
      <c r="F31" s="2">
        <f t="shared" si="8"/>
        <v>2.0299784688716236</v>
      </c>
      <c r="G31" s="2">
        <f t="shared" si="5"/>
        <v>1.5847227018320598</v>
      </c>
      <c r="H31" s="3">
        <f t="shared" si="6"/>
        <v>38.43462975614662</v>
      </c>
    </row>
    <row r="32" spans="1:8" x14ac:dyDescent="0.35">
      <c r="B32">
        <v>100</v>
      </c>
      <c r="C32">
        <v>2.3260000000000001</v>
      </c>
      <c r="D32">
        <v>2.2519999999999998</v>
      </c>
      <c r="E32">
        <f t="shared" si="7"/>
        <v>0.74000000000000288</v>
      </c>
      <c r="F32" s="2">
        <f t="shared" si="8"/>
        <v>2.2930816054907437</v>
      </c>
      <c r="G32" s="2">
        <f t="shared" si="5"/>
        <v>1.6901628997809737</v>
      </c>
      <c r="H32" s="3">
        <f t="shared" si="6"/>
        <v>48.996256526178179</v>
      </c>
    </row>
    <row r="33" spans="2:8" x14ac:dyDescent="0.35">
      <c r="B33">
        <v>200</v>
      </c>
      <c r="C33">
        <v>2.5760000000000001</v>
      </c>
      <c r="D33">
        <v>2.4820000000000002</v>
      </c>
      <c r="E33">
        <f t="shared" si="7"/>
        <v>0.93999999999999861</v>
      </c>
      <c r="F33" s="2">
        <f t="shared" si="8"/>
        <v>2.534184742109864</v>
      </c>
      <c r="G33" s="2">
        <f t="shared" si="5"/>
        <v>1.7867864626084518</v>
      </c>
      <c r="H33" s="3">
        <f t="shared" si="6"/>
        <v>61.204938038434058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2019-04-16T21:55:13Z</dcterms:modified>
</cp:coreProperties>
</file>