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Pap\"/>
    </mc:Choice>
  </mc:AlternateContent>
  <xr:revisionPtr revIDLastSave="0" documentId="13_ncr:1_{E0F73732-C402-4E2B-B5FE-62310466C128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3" l="1"/>
  <c r="E50" i="3"/>
  <c r="E49" i="3"/>
  <c r="E48" i="3"/>
  <c r="E47" i="3"/>
  <c r="E46" i="3"/>
  <c r="E45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8" i="3" s="1"/>
  <c r="H8" i="3" s="1"/>
  <c r="E45" i="2"/>
  <c r="F45" i="2"/>
  <c r="G45" i="2"/>
  <c r="H45" i="2"/>
  <c r="E51" i="2"/>
  <c r="E50" i="2"/>
  <c r="E49" i="2"/>
  <c r="E48" i="2"/>
  <c r="E47" i="2"/>
  <c r="E46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K6" i="2" s="1"/>
  <c r="D3" i="2"/>
  <c r="K2" i="2"/>
  <c r="D2" i="2"/>
  <c r="K1" i="2"/>
  <c r="G35" i="2" s="1"/>
  <c r="H35" i="2" s="1"/>
  <c r="I29" i="1"/>
  <c r="I5" i="1"/>
  <c r="I11" i="1"/>
  <c r="I7" i="1"/>
  <c r="I37" i="1"/>
  <c r="I25" i="1"/>
  <c r="I8" i="1"/>
  <c r="I24" i="1"/>
  <c r="I4" i="1"/>
  <c r="I13" i="1"/>
  <c r="I35" i="1"/>
  <c r="I39" i="1"/>
  <c r="I14" i="1"/>
  <c r="I28" i="1"/>
  <c r="I23" i="1"/>
  <c r="I31" i="1"/>
  <c r="I15" i="1"/>
  <c r="I20" i="1"/>
  <c r="I41" i="1"/>
  <c r="I16" i="1"/>
  <c r="I32" i="1"/>
  <c r="I42" i="1"/>
  <c r="I21" i="1"/>
  <c r="I10" i="1"/>
  <c r="I12" i="1"/>
  <c r="I17" i="1"/>
  <c r="I38" i="1"/>
  <c r="I18" i="1"/>
  <c r="I34" i="1"/>
  <c r="I33" i="1"/>
  <c r="I9" i="1"/>
  <c r="I40" i="1"/>
  <c r="I3" i="1"/>
  <c r="I6" i="1"/>
  <c r="I27" i="1"/>
  <c r="I26" i="1"/>
  <c r="I22" i="1"/>
  <c r="I30" i="1"/>
  <c r="I19" i="1"/>
  <c r="H29" i="1"/>
  <c r="H5" i="1"/>
  <c r="H11" i="1"/>
  <c r="H7" i="1"/>
  <c r="H37" i="1"/>
  <c r="H25" i="1"/>
  <c r="H8" i="1"/>
  <c r="H24" i="1"/>
  <c r="H4" i="1"/>
  <c r="H13" i="1"/>
  <c r="H35" i="1"/>
  <c r="H39" i="1"/>
  <c r="H14" i="1"/>
  <c r="H28" i="1"/>
  <c r="H23" i="1"/>
  <c r="H31" i="1"/>
  <c r="H15" i="1"/>
  <c r="H20" i="1"/>
  <c r="H41" i="1"/>
  <c r="H16" i="1"/>
  <c r="H32" i="1"/>
  <c r="H42" i="1"/>
  <c r="H21" i="1"/>
  <c r="H10" i="1"/>
  <c r="H12" i="1"/>
  <c r="H17" i="1"/>
  <c r="H38" i="1"/>
  <c r="H18" i="1"/>
  <c r="H34" i="1"/>
  <c r="H33" i="1"/>
  <c r="H9" i="1"/>
  <c r="H40" i="1"/>
  <c r="H3" i="1"/>
  <c r="H6" i="1"/>
  <c r="H27" i="1"/>
  <c r="H26" i="1"/>
  <c r="H22" i="1"/>
  <c r="H30" i="1"/>
  <c r="H19" i="1"/>
  <c r="I36" i="1"/>
  <c r="H36" i="1"/>
  <c r="G2" i="3" l="1"/>
  <c r="H2" i="3" s="1"/>
  <c r="G6" i="3"/>
  <c r="H6" i="3" s="1"/>
  <c r="F22" i="3"/>
  <c r="E18" i="3"/>
  <c r="K3" i="3"/>
  <c r="F8" i="3" s="1"/>
  <c r="E30" i="3"/>
  <c r="F15" i="3"/>
  <c r="F19" i="3"/>
  <c r="F35" i="3"/>
  <c r="F39" i="3"/>
  <c r="G38" i="3"/>
  <c r="H38" i="3" s="1"/>
  <c r="G34" i="3"/>
  <c r="H34" i="3" s="1"/>
  <c r="G30" i="3"/>
  <c r="H30" i="3" s="1"/>
  <c r="G26" i="3"/>
  <c r="H26" i="3" s="1"/>
  <c r="G22" i="3"/>
  <c r="H22" i="3" s="1"/>
  <c r="G18" i="3"/>
  <c r="H18" i="3" s="1"/>
  <c r="G14" i="3"/>
  <c r="H14" i="3" s="1"/>
  <c r="G10" i="3"/>
  <c r="H10" i="3" s="1"/>
  <c r="G20" i="3"/>
  <c r="H20" i="3" s="1"/>
  <c r="G27" i="3"/>
  <c r="H27" i="3" s="1"/>
  <c r="G41" i="3"/>
  <c r="H41" i="3" s="1"/>
  <c r="G37" i="3"/>
  <c r="H37" i="3" s="1"/>
  <c r="G33" i="3"/>
  <c r="H33" i="3" s="1"/>
  <c r="G29" i="3"/>
  <c r="H29" i="3" s="1"/>
  <c r="G25" i="3"/>
  <c r="H25" i="3" s="1"/>
  <c r="G21" i="3"/>
  <c r="H21" i="3" s="1"/>
  <c r="G17" i="3"/>
  <c r="H17" i="3" s="1"/>
  <c r="G13" i="3"/>
  <c r="H13" i="3" s="1"/>
  <c r="G9" i="3"/>
  <c r="H9" i="3" s="1"/>
  <c r="G7" i="3"/>
  <c r="H7" i="3" s="1"/>
  <c r="G5" i="3"/>
  <c r="H5" i="3" s="1"/>
  <c r="G3" i="3"/>
  <c r="H3" i="3" s="1"/>
  <c r="G40" i="3"/>
  <c r="H40" i="3" s="1"/>
  <c r="G36" i="3"/>
  <c r="H36" i="3" s="1"/>
  <c r="G32" i="3"/>
  <c r="H32" i="3" s="1"/>
  <c r="G28" i="3"/>
  <c r="H28" i="3" s="1"/>
  <c r="G24" i="3"/>
  <c r="H24" i="3" s="1"/>
  <c r="G16" i="3"/>
  <c r="H16" i="3" s="1"/>
  <c r="G12" i="3"/>
  <c r="H12" i="3" s="1"/>
  <c r="G39" i="3"/>
  <c r="H39" i="3" s="1"/>
  <c r="G35" i="3"/>
  <c r="H35" i="3" s="1"/>
  <c r="G31" i="3"/>
  <c r="H31" i="3" s="1"/>
  <c r="G4" i="3"/>
  <c r="H4" i="3" s="1"/>
  <c r="K7" i="3"/>
  <c r="G11" i="3"/>
  <c r="H11" i="3" s="1"/>
  <c r="G15" i="3"/>
  <c r="H15" i="3" s="1"/>
  <c r="G19" i="3"/>
  <c r="H19" i="3" s="1"/>
  <c r="G23" i="3"/>
  <c r="H23" i="3" s="1"/>
  <c r="E28" i="3"/>
  <c r="E4" i="3"/>
  <c r="E6" i="3"/>
  <c r="K6" i="3"/>
  <c r="K8" i="3"/>
  <c r="F48" i="3" s="1"/>
  <c r="E11" i="3"/>
  <c r="E23" i="3"/>
  <c r="E27" i="3"/>
  <c r="F34" i="3"/>
  <c r="E35" i="3"/>
  <c r="E2" i="3"/>
  <c r="G9" i="2"/>
  <c r="H9" i="2" s="1"/>
  <c r="G29" i="2"/>
  <c r="H29" i="2" s="1"/>
  <c r="G38" i="2"/>
  <c r="H38" i="2" s="1"/>
  <c r="G41" i="2"/>
  <c r="H41" i="2" s="1"/>
  <c r="G4" i="2"/>
  <c r="H4" i="2" s="1"/>
  <c r="G15" i="2"/>
  <c r="H15" i="2" s="1"/>
  <c r="G18" i="2"/>
  <c r="H18" i="2" s="1"/>
  <c r="G27" i="2"/>
  <c r="H27" i="2" s="1"/>
  <c r="G13" i="2"/>
  <c r="H13" i="2" s="1"/>
  <c r="G22" i="2"/>
  <c r="H22" i="2" s="1"/>
  <c r="G25" i="2"/>
  <c r="H25" i="2" s="1"/>
  <c r="G11" i="2"/>
  <c r="H11" i="2" s="1"/>
  <c r="G31" i="2"/>
  <c r="H31" i="2" s="1"/>
  <c r="G34" i="2"/>
  <c r="H34" i="2" s="1"/>
  <c r="G5" i="2"/>
  <c r="H5" i="2" s="1"/>
  <c r="G14" i="2"/>
  <c r="H14" i="2" s="1"/>
  <c r="G21" i="2"/>
  <c r="H21" i="2" s="1"/>
  <c r="G23" i="2"/>
  <c r="H23" i="2" s="1"/>
  <c r="G30" i="2"/>
  <c r="H30" i="2" s="1"/>
  <c r="G37" i="2"/>
  <c r="H37" i="2" s="1"/>
  <c r="G8" i="2"/>
  <c r="H8" i="2" s="1"/>
  <c r="G10" i="2"/>
  <c r="H10" i="2" s="1"/>
  <c r="G17" i="2"/>
  <c r="H17" i="2" s="1"/>
  <c r="G19" i="2"/>
  <c r="H19" i="2" s="1"/>
  <c r="G26" i="2"/>
  <c r="H26" i="2" s="1"/>
  <c r="G33" i="2"/>
  <c r="H33" i="2" s="1"/>
  <c r="K3" i="2"/>
  <c r="E18" i="2" s="1"/>
  <c r="F7" i="2"/>
  <c r="K7" i="2"/>
  <c r="E7" i="2"/>
  <c r="K8" i="2"/>
  <c r="F46" i="2" s="1"/>
  <c r="G40" i="2"/>
  <c r="H40" i="2" s="1"/>
  <c r="G36" i="2"/>
  <c r="H36" i="2" s="1"/>
  <c r="G32" i="2"/>
  <c r="H32" i="2" s="1"/>
  <c r="G28" i="2"/>
  <c r="H28" i="2" s="1"/>
  <c r="G24" i="2"/>
  <c r="H24" i="2" s="1"/>
  <c r="G20" i="2"/>
  <c r="H20" i="2" s="1"/>
  <c r="G16" i="2"/>
  <c r="H16" i="2" s="1"/>
  <c r="G12" i="2"/>
  <c r="H12" i="2" s="1"/>
  <c r="G39" i="2"/>
  <c r="H39" i="2" s="1"/>
  <c r="G2" i="2"/>
  <c r="H2" i="2" s="1"/>
  <c r="G3" i="2"/>
  <c r="H3" i="2" s="1"/>
  <c r="F5" i="2"/>
  <c r="G6" i="2"/>
  <c r="H6" i="2" s="1"/>
  <c r="G7" i="2"/>
  <c r="H7" i="2" s="1"/>
  <c r="E10" i="2"/>
  <c r="F13" i="2"/>
  <c r="E26" i="2"/>
  <c r="F29" i="2"/>
  <c r="E16" i="3" l="1"/>
  <c r="E22" i="3"/>
  <c r="E39" i="3"/>
  <c r="E31" i="3"/>
  <c r="E19" i="3"/>
  <c r="E8" i="3"/>
  <c r="E36" i="3"/>
  <c r="F6" i="3"/>
  <c r="F31" i="3"/>
  <c r="F4" i="3"/>
  <c r="F26" i="3"/>
  <c r="E12" i="3"/>
  <c r="F38" i="3"/>
  <c r="F30" i="3"/>
  <c r="E15" i="3"/>
  <c r="E32" i="3"/>
  <c r="F23" i="3"/>
  <c r="E34" i="3"/>
  <c r="E26" i="3"/>
  <c r="F51" i="3"/>
  <c r="G51" i="3" s="1"/>
  <c r="H51" i="3" s="1"/>
  <c r="F50" i="3"/>
  <c r="F45" i="3"/>
  <c r="G45" i="3" s="1"/>
  <c r="H45" i="3" s="1"/>
  <c r="E40" i="3"/>
  <c r="F41" i="3"/>
  <c r="F37" i="3"/>
  <c r="F33" i="3"/>
  <c r="F29" i="3"/>
  <c r="F25" i="3"/>
  <c r="F17" i="3"/>
  <c r="F13" i="3"/>
  <c r="F9" i="3"/>
  <c r="E37" i="3"/>
  <c r="F36" i="3"/>
  <c r="E33" i="3"/>
  <c r="F32" i="3"/>
  <c r="E29" i="3"/>
  <c r="G50" i="3"/>
  <c r="H50" i="3" s="1"/>
  <c r="G48" i="3"/>
  <c r="H48" i="3" s="1"/>
  <c r="F21" i="3"/>
  <c r="F7" i="3"/>
  <c r="F5" i="3"/>
  <c r="F3" i="3"/>
  <c r="E41" i="3"/>
  <c r="F40" i="3"/>
  <c r="F28" i="3"/>
  <c r="E25" i="3"/>
  <c r="E21" i="3"/>
  <c r="E17" i="3"/>
  <c r="E13" i="3"/>
  <c r="E9" i="3"/>
  <c r="E7" i="3"/>
  <c r="F24" i="3"/>
  <c r="F20" i="3"/>
  <c r="F16" i="3"/>
  <c r="F12" i="3"/>
  <c r="E5" i="3"/>
  <c r="E3" i="3"/>
  <c r="E20" i="3"/>
  <c r="F14" i="3"/>
  <c r="F2" i="3"/>
  <c r="F10" i="3"/>
  <c r="F49" i="3"/>
  <c r="G49" i="3" s="1"/>
  <c r="H49" i="3" s="1"/>
  <c r="F47" i="3"/>
  <c r="G47" i="3" s="1"/>
  <c r="H47" i="3" s="1"/>
  <c r="F46" i="3"/>
  <c r="G46" i="3" s="1"/>
  <c r="H46" i="3" s="1"/>
  <c r="F27" i="3"/>
  <c r="F11" i="3"/>
  <c r="E38" i="3"/>
  <c r="F18" i="3"/>
  <c r="E14" i="3"/>
  <c r="E24" i="3"/>
  <c r="E10" i="3"/>
  <c r="F37" i="2"/>
  <c r="F21" i="2"/>
  <c r="E41" i="2"/>
  <c r="E34" i="2"/>
  <c r="F51" i="2"/>
  <c r="F49" i="2"/>
  <c r="G49" i="2" s="1"/>
  <c r="H49" i="2" s="1"/>
  <c r="G51" i="2"/>
  <c r="H51" i="2" s="1"/>
  <c r="G46" i="2"/>
  <c r="H46" i="2" s="1"/>
  <c r="E8" i="2"/>
  <c r="E4" i="2"/>
  <c r="F6" i="2"/>
  <c r="F2" i="2"/>
  <c r="F39" i="2"/>
  <c r="F36" i="2"/>
  <c r="F35" i="2"/>
  <c r="F32" i="2"/>
  <c r="F31" i="2"/>
  <c r="F28" i="2"/>
  <c r="F27" i="2"/>
  <c r="F24" i="2"/>
  <c r="F23" i="2"/>
  <c r="F20" i="2"/>
  <c r="F19" i="2"/>
  <c r="F16" i="2"/>
  <c r="F15" i="2"/>
  <c r="F12" i="2"/>
  <c r="F11" i="2"/>
  <c r="E6" i="2"/>
  <c r="E2" i="2"/>
  <c r="E39" i="2"/>
  <c r="F38" i="2"/>
  <c r="E37" i="2"/>
  <c r="E36" i="2"/>
  <c r="E35" i="2"/>
  <c r="F34" i="2"/>
  <c r="E33" i="2"/>
  <c r="E32" i="2"/>
  <c r="E31" i="2"/>
  <c r="F30" i="2"/>
  <c r="E29" i="2"/>
  <c r="E28" i="2"/>
  <c r="E27" i="2"/>
  <c r="F26" i="2"/>
  <c r="E25" i="2"/>
  <c r="E24" i="2"/>
  <c r="E23" i="2"/>
  <c r="F22" i="2"/>
  <c r="E21" i="2"/>
  <c r="E20" i="2"/>
  <c r="E19" i="2"/>
  <c r="F18" i="2"/>
  <c r="E17" i="2"/>
  <c r="E16" i="2"/>
  <c r="E15" i="2"/>
  <c r="F14" i="2"/>
  <c r="E13" i="2"/>
  <c r="E12" i="2"/>
  <c r="E11" i="2"/>
  <c r="F10" i="2"/>
  <c r="E9" i="2"/>
  <c r="F8" i="2"/>
  <c r="E5" i="2"/>
  <c r="F4" i="2"/>
  <c r="F47" i="2"/>
  <c r="G47" i="2" s="1"/>
  <c r="H47" i="2" s="1"/>
  <c r="E40" i="2"/>
  <c r="F33" i="2"/>
  <c r="F25" i="2"/>
  <c r="F17" i="2"/>
  <c r="F9" i="2"/>
  <c r="E3" i="2"/>
  <c r="F41" i="2"/>
  <c r="F3" i="2"/>
  <c r="F50" i="2"/>
  <c r="G50" i="2" s="1"/>
  <c r="H50" i="2" s="1"/>
  <c r="E38" i="2"/>
  <c r="E30" i="2"/>
  <c r="E22" i="2"/>
  <c r="E14" i="2"/>
  <c r="F40" i="2"/>
  <c r="F48" i="2"/>
  <c r="G48" i="2" s="1"/>
  <c r="H48" i="2" s="1"/>
  <c r="K4" i="3" l="1"/>
  <c r="K5" i="3"/>
  <c r="K4" i="2"/>
  <c r="K5" i="2"/>
</calcChain>
</file>

<file path=xl/sharedStrings.xml><?xml version="1.0" encoding="utf-8"?>
<sst xmlns="http://schemas.openxmlformats.org/spreadsheetml/2006/main" count="420" uniqueCount="229">
  <si>
    <t>Pap</t>
  </si>
  <si>
    <t>start_date</t>
  </si>
  <si>
    <t>end_date</t>
  </si>
  <si>
    <t>duration</t>
  </si>
  <si>
    <t>peak</t>
  </si>
  <si>
    <t>sum</t>
  </si>
  <si>
    <t>average</t>
  </si>
  <si>
    <t>median</t>
  </si>
  <si>
    <t>07/01/1948</t>
  </si>
  <si>
    <t>02/01/1949</t>
  </si>
  <si>
    <t>7</t>
  </si>
  <si>
    <t>-2.46</t>
  </si>
  <si>
    <t>-8.55</t>
  </si>
  <si>
    <t>-1.22</t>
  </si>
  <si>
    <t>-1.27</t>
  </si>
  <si>
    <t>02/01/1950</t>
  </si>
  <si>
    <t>07/01/1950</t>
  </si>
  <si>
    <t>5</t>
  </si>
  <si>
    <t>-1.95</t>
  </si>
  <si>
    <t>-5.13</t>
  </si>
  <si>
    <t>-1.03</t>
  </si>
  <si>
    <t>-1.15</t>
  </si>
  <si>
    <t>06/01/1951</t>
  </si>
  <si>
    <t>07/01/1951</t>
  </si>
  <si>
    <t>1</t>
  </si>
  <si>
    <t>-1.07</t>
  </si>
  <si>
    <t>10/01/1952</t>
  </si>
  <si>
    <t>11/01/1952</t>
  </si>
  <si>
    <t>-1.7</t>
  </si>
  <si>
    <t>09/01/1953</t>
  </si>
  <si>
    <t>10/01/1953</t>
  </si>
  <si>
    <t>-1.13</t>
  </si>
  <si>
    <t>11/01/1954</t>
  </si>
  <si>
    <t>07/01/1955</t>
  </si>
  <si>
    <t>8</t>
  </si>
  <si>
    <t>-2.59</t>
  </si>
  <si>
    <t>-10.48</t>
  </si>
  <si>
    <t>-1.31</t>
  </si>
  <si>
    <t>-1.25</t>
  </si>
  <si>
    <t>10/01/1955</t>
  </si>
  <si>
    <t>02/01/1956</t>
  </si>
  <si>
    <t>4</t>
  </si>
  <si>
    <t>-2.45</t>
  </si>
  <si>
    <t>-4.13</t>
  </si>
  <si>
    <t>-0.65</t>
  </si>
  <si>
    <t>11/01/1956</t>
  </si>
  <si>
    <t>01/01/1957</t>
  </si>
  <si>
    <t>2</t>
  </si>
  <si>
    <t>-1.3</t>
  </si>
  <si>
    <t>-1.53</t>
  </si>
  <si>
    <t>-0.77</t>
  </si>
  <si>
    <t>04/01/1957</t>
  </si>
  <si>
    <t>07/01/1957</t>
  </si>
  <si>
    <t>3</t>
  </si>
  <si>
    <t>-1.88</t>
  </si>
  <si>
    <t>-3.97</t>
  </si>
  <si>
    <t>-1.32</t>
  </si>
  <si>
    <t>-1.69</t>
  </si>
  <si>
    <t>09/01/1957</t>
  </si>
  <si>
    <t>10/01/1957</t>
  </si>
  <si>
    <t>-1.06</t>
  </si>
  <si>
    <t>06/01/1959</t>
  </si>
  <si>
    <t>08/01/1959</t>
  </si>
  <si>
    <t>-1.12</t>
  </si>
  <si>
    <t>-2.02</t>
  </si>
  <si>
    <t>-1.01</t>
  </si>
  <si>
    <t>02/01/1961</t>
  </si>
  <si>
    <t>09/01/1961</t>
  </si>
  <si>
    <t>-8.02</t>
  </si>
  <si>
    <t>12/01/1961</t>
  </si>
  <si>
    <t>11/01/1962</t>
  </si>
  <si>
    <t>11</t>
  </si>
  <si>
    <t>-2.52</t>
  </si>
  <si>
    <t>-12.24</t>
  </si>
  <si>
    <t>-1.11</t>
  </si>
  <si>
    <t>-1.18</t>
  </si>
  <si>
    <t>09/01/1963</t>
  </si>
  <si>
    <t>12/01/1963</t>
  </si>
  <si>
    <t>-0.67</t>
  </si>
  <si>
    <t>-0.63</t>
  </si>
  <si>
    <t>10/01/1964</t>
  </si>
  <si>
    <t>03/01/1965</t>
  </si>
  <si>
    <t>-1.64</t>
  </si>
  <si>
    <t>-4.65</t>
  </si>
  <si>
    <t>-0.93</t>
  </si>
  <si>
    <t>06/01/1965</t>
  </si>
  <si>
    <t>10/01/1965</t>
  </si>
  <si>
    <t>-1.5</t>
  </si>
  <si>
    <t>-3.9</t>
  </si>
  <si>
    <t>-0.97</t>
  </si>
  <si>
    <t>01/01/1967</t>
  </si>
  <si>
    <t>08/01/1967</t>
  </si>
  <si>
    <t>-1.9</t>
  </si>
  <si>
    <t>-6.37</t>
  </si>
  <si>
    <t>-0.91</t>
  </si>
  <si>
    <t>-0.98</t>
  </si>
  <si>
    <t>03/01/1968</t>
  </si>
  <si>
    <t>06/01/1968</t>
  </si>
  <si>
    <t>-2.05</t>
  </si>
  <si>
    <t>-0.68</t>
  </si>
  <si>
    <t>-0.47</t>
  </si>
  <si>
    <t>10/01/1968</t>
  </si>
  <si>
    <t>12/01/1968</t>
  </si>
  <si>
    <t>-1.94</t>
  </si>
  <si>
    <t>-2.68</t>
  </si>
  <si>
    <t>-1.34</t>
  </si>
  <si>
    <t>03/01/1971</t>
  </si>
  <si>
    <t>02/01/1972</t>
  </si>
  <si>
    <t>-2.14</t>
  </si>
  <si>
    <t>-14.85</t>
  </si>
  <si>
    <t>-1.35</t>
  </si>
  <si>
    <t>-1.29</t>
  </si>
  <si>
    <t>08/01/1972</t>
  </si>
  <si>
    <t>04/01/1973</t>
  </si>
  <si>
    <t>-2.13</t>
  </si>
  <si>
    <t>-0.27</t>
  </si>
  <si>
    <t>-0.16</t>
  </si>
  <si>
    <t>12/01/1973</t>
  </si>
  <si>
    <t>08/01/1974</t>
  </si>
  <si>
    <t>-1.66</t>
  </si>
  <si>
    <t>-0.8</t>
  </si>
  <si>
    <t>-0.72</t>
  </si>
  <si>
    <t>12/01/1974</t>
  </si>
  <si>
    <t>03/01/1976</t>
  </si>
  <si>
    <t>15</t>
  </si>
  <si>
    <t>-2.42</t>
  </si>
  <si>
    <t>-19.34</t>
  </si>
  <si>
    <t>-1.04</t>
  </si>
  <si>
    <t>08/01/1976</t>
  </si>
  <si>
    <t>10/01/1976</t>
  </si>
  <si>
    <t>-1.83</t>
  </si>
  <si>
    <t>-2.88</t>
  </si>
  <si>
    <t>-1.44</t>
  </si>
  <si>
    <t>04/01/1977</t>
  </si>
  <si>
    <t>05/01/1977</t>
  </si>
  <si>
    <t>-1.59</t>
  </si>
  <si>
    <t>09/01/1977</t>
  </si>
  <si>
    <t>10/01/1977</t>
  </si>
  <si>
    <t>-1.77</t>
  </si>
  <si>
    <t>12/01/1979</t>
  </si>
  <si>
    <t>02/01/1980</t>
  </si>
  <si>
    <t>-1.24</t>
  </si>
  <si>
    <t>-2.19</t>
  </si>
  <si>
    <t>-1.09</t>
  </si>
  <si>
    <t>01/01/1982</t>
  </si>
  <si>
    <t>09/01/1982</t>
  </si>
  <si>
    <t>-2.6</t>
  </si>
  <si>
    <t>-11.69</t>
  </si>
  <si>
    <t>-1.46</t>
  </si>
  <si>
    <t>12/01/1983</t>
  </si>
  <si>
    <t>02/01/1984</t>
  </si>
  <si>
    <t>-1.36</t>
  </si>
  <si>
    <t>-2.44</t>
  </si>
  <si>
    <t>06/01/1984</t>
  </si>
  <si>
    <t>11/01/1984</t>
  </si>
  <si>
    <t>-1.89</t>
  </si>
  <si>
    <t>-7.18</t>
  </si>
  <si>
    <t>-1.48</t>
  </si>
  <si>
    <t>06/01/1985</t>
  </si>
  <si>
    <t>05/01/1986</t>
  </si>
  <si>
    <t>-1.17</t>
  </si>
  <si>
    <t>-7.06</t>
  </si>
  <si>
    <t>-0.64</t>
  </si>
  <si>
    <t>-0.75</t>
  </si>
  <si>
    <t>07/01/1987</t>
  </si>
  <si>
    <t>09/01/1987</t>
  </si>
  <si>
    <t>-1.2</t>
  </si>
  <si>
    <t>-1.55</t>
  </si>
  <si>
    <t>-0.78</t>
  </si>
  <si>
    <t>09/01/1988</t>
  </si>
  <si>
    <t>11/01/1989</t>
  </si>
  <si>
    <t>14</t>
  </si>
  <si>
    <t>-2.3</t>
  </si>
  <si>
    <t>-13.98</t>
  </si>
  <si>
    <t>-1</t>
  </si>
  <si>
    <t>-0.88</t>
  </si>
  <si>
    <t>04/01/1992</t>
  </si>
  <si>
    <t>05/01/1992</t>
  </si>
  <si>
    <t>-1.05</t>
  </si>
  <si>
    <t>01/01/1993</t>
  </si>
  <si>
    <t>02/01/1993</t>
  </si>
  <si>
    <t>-1.08</t>
  </si>
  <si>
    <t>05/01/1994</t>
  </si>
  <si>
    <t>09/01/1994</t>
  </si>
  <si>
    <t>-1.33</t>
  </si>
  <si>
    <t>-4.51</t>
  </si>
  <si>
    <t>03/01/1995</t>
  </si>
  <si>
    <t>07/01/1995</t>
  </si>
  <si>
    <t>-4.18</t>
  </si>
  <si>
    <t>-1.21</t>
  </si>
  <si>
    <t>11/01/1995</t>
  </si>
  <si>
    <t>02/01/1996</t>
  </si>
  <si>
    <t>-3.71</t>
  </si>
  <si>
    <t>12/01/1996</t>
  </si>
  <si>
    <t>05/01/1997</t>
  </si>
  <si>
    <t>-5.71</t>
  </si>
  <si>
    <t>-1.14</t>
  </si>
  <si>
    <t>11/01/1997</t>
  </si>
  <si>
    <t>01/01/1998</t>
  </si>
  <si>
    <t>-1.58</t>
  </si>
  <si>
    <t>-2.48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</si>
  <si>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</si>
  <si>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</si>
  <si>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</si>
  <si>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</si>
  <si>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</si>
  <si>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</si>
  <si>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</si>
  <si>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</si>
  <si>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</si>
  <si>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</si>
  <si>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</si>
  <si>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</si>
  <si>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</si>
  <si>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</si>
  <si>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</si>
  <si>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</si>
  <si>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</si>
  <si>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</si>
  <si>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</si>
  <si>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</si>
  <si>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(-0.1)</t>
  </si>
  <si>
    <t>Slope</t>
  </si>
  <si>
    <t>K calculated</t>
  </si>
  <si>
    <t>Log Q</t>
  </si>
  <si>
    <t>Q</t>
  </si>
  <si>
    <t>K (0)</t>
  </si>
  <si>
    <t>K (0.2)</t>
  </si>
  <si>
    <t>K (0.3)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</si>
</sst>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opLeftCell="A28" workbookViewId="0">
      <selection activeCell="I3" sqref="I3:I42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201</v>
      </c>
    </row>
    <row r="3" spans="1:9" x14ac:dyDescent="0.35">
      <c r="A3" t="s">
        <v>176</v>
      </c>
      <c r="B3" t="s">
        <v>177</v>
      </c>
      <c r="C3" t="s">
        <v>24</v>
      </c>
      <c r="D3" t="s">
        <v>178</v>
      </c>
      <c r="E3" t="s">
        <v>178</v>
      </c>
      <c r="F3" t="s">
        <v>178</v>
      </c>
      <c r="G3" t="s">
        <v>178</v>
      </c>
      <c r="H3">
        <f>C3*1</f>
        <v>1</v>
      </c>
      <c r="I3">
        <f>E3*-1</f>
        <v>1.05</v>
      </c>
    </row>
    <row r="4" spans="1:9" x14ac:dyDescent="0.35">
      <c r="A4" t="s">
        <v>58</v>
      </c>
      <c r="B4" t="s">
        <v>59</v>
      </c>
      <c r="C4" t="s">
        <v>24</v>
      </c>
      <c r="D4" t="s">
        <v>60</v>
      </c>
      <c r="E4" t="s">
        <v>60</v>
      </c>
      <c r="F4" t="s">
        <v>60</v>
      </c>
      <c r="G4" t="s">
        <v>60</v>
      </c>
      <c r="H4">
        <f>C4*1</f>
        <v>1</v>
      </c>
      <c r="I4">
        <f>E4*-1</f>
        <v>1.06</v>
      </c>
    </row>
    <row r="5" spans="1:9" x14ac:dyDescent="0.35">
      <c r="A5" t="s">
        <v>22</v>
      </c>
      <c r="B5" t="s">
        <v>23</v>
      </c>
      <c r="C5" t="s">
        <v>24</v>
      </c>
      <c r="D5" t="s">
        <v>25</v>
      </c>
      <c r="E5" t="s">
        <v>25</v>
      </c>
      <c r="F5" t="s">
        <v>25</v>
      </c>
      <c r="G5" t="s">
        <v>25</v>
      </c>
      <c r="H5">
        <f>C5*1</f>
        <v>1</v>
      </c>
      <c r="I5">
        <f>E5*-1</f>
        <v>1.07</v>
      </c>
    </row>
    <row r="6" spans="1:9" x14ac:dyDescent="0.35">
      <c r="A6" t="s">
        <v>179</v>
      </c>
      <c r="B6" t="s">
        <v>180</v>
      </c>
      <c r="C6" t="s">
        <v>24</v>
      </c>
      <c r="D6" t="s">
        <v>181</v>
      </c>
      <c r="E6" t="s">
        <v>181</v>
      </c>
      <c r="F6" t="s">
        <v>181</v>
      </c>
      <c r="G6" t="s">
        <v>181</v>
      </c>
      <c r="H6">
        <f>C6*1</f>
        <v>1</v>
      </c>
      <c r="I6">
        <f>E6*-1</f>
        <v>1.08</v>
      </c>
    </row>
    <row r="7" spans="1:9" x14ac:dyDescent="0.35">
      <c r="A7" t="s">
        <v>29</v>
      </c>
      <c r="B7" t="s">
        <v>30</v>
      </c>
      <c r="C7" t="s">
        <v>24</v>
      </c>
      <c r="D7" t="s">
        <v>31</v>
      </c>
      <c r="E7" t="s">
        <v>31</v>
      </c>
      <c r="F7" t="s">
        <v>31</v>
      </c>
      <c r="G7" t="s">
        <v>31</v>
      </c>
      <c r="H7">
        <f>C7*1</f>
        <v>1</v>
      </c>
      <c r="I7">
        <f>E7*-1</f>
        <v>1.1299999999999999</v>
      </c>
    </row>
    <row r="8" spans="1:9" x14ac:dyDescent="0.35">
      <c r="A8" t="s">
        <v>45</v>
      </c>
      <c r="B8" t="s">
        <v>46</v>
      </c>
      <c r="C8" t="s">
        <v>47</v>
      </c>
      <c r="D8" t="s">
        <v>48</v>
      </c>
      <c r="E8" t="s">
        <v>49</v>
      </c>
      <c r="F8" t="s">
        <v>50</v>
      </c>
      <c r="G8" t="s">
        <v>50</v>
      </c>
      <c r="H8">
        <f>C8*1</f>
        <v>2</v>
      </c>
      <c r="I8">
        <f>E8*-1</f>
        <v>1.53</v>
      </c>
    </row>
    <row r="9" spans="1:9" x14ac:dyDescent="0.35">
      <c r="A9" t="s">
        <v>164</v>
      </c>
      <c r="B9" t="s">
        <v>165</v>
      </c>
      <c r="C9" t="s">
        <v>47</v>
      </c>
      <c r="D9" t="s">
        <v>166</v>
      </c>
      <c r="E9" t="s">
        <v>167</v>
      </c>
      <c r="F9" t="s">
        <v>168</v>
      </c>
      <c r="G9" t="s">
        <v>168</v>
      </c>
      <c r="H9">
        <f>C9*1</f>
        <v>2</v>
      </c>
      <c r="I9">
        <f>E9*-1</f>
        <v>1.55</v>
      </c>
    </row>
    <row r="10" spans="1:9" x14ac:dyDescent="0.35">
      <c r="A10" t="s">
        <v>133</v>
      </c>
      <c r="B10" t="s">
        <v>134</v>
      </c>
      <c r="C10" t="s">
        <v>24</v>
      </c>
      <c r="D10" t="s">
        <v>135</v>
      </c>
      <c r="E10" t="s">
        <v>135</v>
      </c>
      <c r="F10" t="s">
        <v>135</v>
      </c>
      <c r="G10" t="s">
        <v>135</v>
      </c>
      <c r="H10">
        <f>C10*1</f>
        <v>1</v>
      </c>
      <c r="I10">
        <f>E10*-1</f>
        <v>1.59</v>
      </c>
    </row>
    <row r="11" spans="1:9" x14ac:dyDescent="0.35">
      <c r="A11" t="s">
        <v>26</v>
      </c>
      <c r="B11" t="s">
        <v>27</v>
      </c>
      <c r="C11" t="s">
        <v>24</v>
      </c>
      <c r="D11" t="s">
        <v>28</v>
      </c>
      <c r="E11" t="s">
        <v>28</v>
      </c>
      <c r="F11" t="s">
        <v>28</v>
      </c>
      <c r="G11" t="s">
        <v>28</v>
      </c>
      <c r="H11">
        <f>C11*1</f>
        <v>1</v>
      </c>
      <c r="I11">
        <f>E11*-1</f>
        <v>1.7</v>
      </c>
    </row>
    <row r="12" spans="1:9" x14ac:dyDescent="0.35">
      <c r="A12" t="s">
        <v>136</v>
      </c>
      <c r="B12" t="s">
        <v>137</v>
      </c>
      <c r="C12" t="s">
        <v>24</v>
      </c>
      <c r="D12" t="s">
        <v>138</v>
      </c>
      <c r="E12" t="s">
        <v>138</v>
      </c>
      <c r="F12" t="s">
        <v>138</v>
      </c>
      <c r="G12" t="s">
        <v>138</v>
      </c>
      <c r="H12">
        <f>C12*1</f>
        <v>1</v>
      </c>
      <c r="I12">
        <f>E12*-1</f>
        <v>1.77</v>
      </c>
    </row>
    <row r="13" spans="1:9" x14ac:dyDescent="0.35">
      <c r="A13" t="s">
        <v>61</v>
      </c>
      <c r="B13" t="s">
        <v>62</v>
      </c>
      <c r="C13" t="s">
        <v>47</v>
      </c>
      <c r="D13" t="s">
        <v>63</v>
      </c>
      <c r="E13" t="s">
        <v>64</v>
      </c>
      <c r="F13" t="s">
        <v>65</v>
      </c>
      <c r="G13" t="s">
        <v>65</v>
      </c>
      <c r="H13">
        <f>C13*1</f>
        <v>2</v>
      </c>
      <c r="I13">
        <f>E13*-1</f>
        <v>2.02</v>
      </c>
    </row>
    <row r="14" spans="1:9" x14ac:dyDescent="0.35">
      <c r="A14" t="s">
        <v>76</v>
      </c>
      <c r="B14" t="s">
        <v>77</v>
      </c>
      <c r="C14" t="s">
        <v>53</v>
      </c>
      <c r="D14" t="s">
        <v>56</v>
      </c>
      <c r="E14" t="s">
        <v>64</v>
      </c>
      <c r="F14" t="s">
        <v>78</v>
      </c>
      <c r="G14" t="s">
        <v>79</v>
      </c>
      <c r="H14">
        <f>C14*1</f>
        <v>3</v>
      </c>
      <c r="I14">
        <f>E14*-1</f>
        <v>2.02</v>
      </c>
    </row>
    <row r="15" spans="1:9" x14ac:dyDescent="0.35">
      <c r="A15" t="s">
        <v>96</v>
      </c>
      <c r="B15" t="s">
        <v>97</v>
      </c>
      <c r="C15" t="s">
        <v>53</v>
      </c>
      <c r="D15" t="s">
        <v>74</v>
      </c>
      <c r="E15" t="s">
        <v>98</v>
      </c>
      <c r="F15" t="s">
        <v>99</v>
      </c>
      <c r="G15" t="s">
        <v>100</v>
      </c>
      <c r="H15">
        <f>C15*1</f>
        <v>3</v>
      </c>
      <c r="I15">
        <f>E15*-1</f>
        <v>2.0499999999999998</v>
      </c>
    </row>
    <row r="16" spans="1:9" x14ac:dyDescent="0.35">
      <c r="A16" t="s">
        <v>112</v>
      </c>
      <c r="B16" t="s">
        <v>113</v>
      </c>
      <c r="C16" t="s">
        <v>34</v>
      </c>
      <c r="D16" t="s">
        <v>65</v>
      </c>
      <c r="E16" t="s">
        <v>114</v>
      </c>
      <c r="F16" t="s">
        <v>115</v>
      </c>
      <c r="G16" t="s">
        <v>116</v>
      </c>
      <c r="H16">
        <f>C16*1</f>
        <v>8</v>
      </c>
      <c r="I16">
        <f>E16*-1</f>
        <v>2.13</v>
      </c>
    </row>
    <row r="17" spans="1:9" x14ac:dyDescent="0.35">
      <c r="A17" t="s">
        <v>139</v>
      </c>
      <c r="B17" t="s">
        <v>140</v>
      </c>
      <c r="C17" t="s">
        <v>47</v>
      </c>
      <c r="D17" t="s">
        <v>141</v>
      </c>
      <c r="E17" t="s">
        <v>142</v>
      </c>
      <c r="F17" t="s">
        <v>143</v>
      </c>
      <c r="G17" t="s">
        <v>143</v>
      </c>
      <c r="H17">
        <f>C17*1</f>
        <v>2</v>
      </c>
      <c r="I17">
        <f>E17*-1</f>
        <v>2.19</v>
      </c>
    </row>
    <row r="18" spans="1:9" x14ac:dyDescent="0.35">
      <c r="A18" t="s">
        <v>149</v>
      </c>
      <c r="B18" t="s">
        <v>150</v>
      </c>
      <c r="C18" t="s">
        <v>47</v>
      </c>
      <c r="D18" t="s">
        <v>151</v>
      </c>
      <c r="E18" t="s">
        <v>152</v>
      </c>
      <c r="F18" t="s">
        <v>13</v>
      </c>
      <c r="G18" t="s">
        <v>13</v>
      </c>
      <c r="H18">
        <f>C18*1</f>
        <v>2</v>
      </c>
      <c r="I18">
        <f>E18*-1</f>
        <v>2.44</v>
      </c>
    </row>
    <row r="19" spans="1:9" x14ac:dyDescent="0.35">
      <c r="A19" t="s">
        <v>197</v>
      </c>
      <c r="B19" t="s">
        <v>198</v>
      </c>
      <c r="C19" t="s">
        <v>47</v>
      </c>
      <c r="D19" t="s">
        <v>199</v>
      </c>
      <c r="E19" t="s">
        <v>200</v>
      </c>
      <c r="F19" t="s">
        <v>141</v>
      </c>
      <c r="G19" t="s">
        <v>141</v>
      </c>
      <c r="H19">
        <f>C19*1</f>
        <v>2</v>
      </c>
      <c r="I19">
        <f>E19*-1</f>
        <v>2.48</v>
      </c>
    </row>
    <row r="20" spans="1:9" x14ac:dyDescent="0.35">
      <c r="A20" t="s">
        <v>101</v>
      </c>
      <c r="B20" t="s">
        <v>102</v>
      </c>
      <c r="C20" t="s">
        <v>47</v>
      </c>
      <c r="D20" t="s">
        <v>103</v>
      </c>
      <c r="E20" t="s">
        <v>104</v>
      </c>
      <c r="F20" t="s">
        <v>105</v>
      </c>
      <c r="G20" t="s">
        <v>105</v>
      </c>
      <c r="H20">
        <f>C20*1</f>
        <v>2</v>
      </c>
      <c r="I20">
        <f>E20*-1</f>
        <v>2.68</v>
      </c>
    </row>
    <row r="21" spans="1:9" x14ac:dyDescent="0.35">
      <c r="A21" t="s">
        <v>128</v>
      </c>
      <c r="B21" t="s">
        <v>129</v>
      </c>
      <c r="C21" t="s">
        <v>47</v>
      </c>
      <c r="D21" t="s">
        <v>130</v>
      </c>
      <c r="E21" t="s">
        <v>131</v>
      </c>
      <c r="F21" t="s">
        <v>132</v>
      </c>
      <c r="G21" t="s">
        <v>132</v>
      </c>
      <c r="H21">
        <f>C21*1</f>
        <v>2</v>
      </c>
      <c r="I21">
        <f>E21*-1</f>
        <v>2.88</v>
      </c>
    </row>
    <row r="22" spans="1:9" x14ac:dyDescent="0.35">
      <c r="A22" t="s">
        <v>190</v>
      </c>
      <c r="B22" t="s">
        <v>191</v>
      </c>
      <c r="C22" t="s">
        <v>53</v>
      </c>
      <c r="D22" t="s">
        <v>37</v>
      </c>
      <c r="E22" t="s">
        <v>192</v>
      </c>
      <c r="F22" t="s">
        <v>141</v>
      </c>
      <c r="G22" t="s">
        <v>141</v>
      </c>
      <c r="H22">
        <f>C22*1</f>
        <v>3</v>
      </c>
      <c r="I22">
        <f>E22*-1</f>
        <v>3.71</v>
      </c>
    </row>
    <row r="23" spans="1:9" x14ac:dyDescent="0.35">
      <c r="A23" t="s">
        <v>85</v>
      </c>
      <c r="B23" t="s">
        <v>86</v>
      </c>
      <c r="C23" t="s">
        <v>41</v>
      </c>
      <c r="D23" t="s">
        <v>87</v>
      </c>
      <c r="E23" t="s">
        <v>88</v>
      </c>
      <c r="F23" t="s">
        <v>89</v>
      </c>
      <c r="G23" t="s">
        <v>20</v>
      </c>
      <c r="H23">
        <f>C23*1</f>
        <v>4</v>
      </c>
      <c r="I23">
        <f>E23*-1</f>
        <v>3.9</v>
      </c>
    </row>
    <row r="24" spans="1:9" x14ac:dyDescent="0.35">
      <c r="A24" t="s">
        <v>51</v>
      </c>
      <c r="B24" t="s">
        <v>52</v>
      </c>
      <c r="C24" t="s">
        <v>53</v>
      </c>
      <c r="D24" t="s">
        <v>54</v>
      </c>
      <c r="E24" t="s">
        <v>55</v>
      </c>
      <c r="F24" t="s">
        <v>56</v>
      </c>
      <c r="G24" t="s">
        <v>57</v>
      </c>
      <c r="H24">
        <f>C24*1</f>
        <v>3</v>
      </c>
      <c r="I24">
        <f>E24*-1</f>
        <v>3.97</v>
      </c>
    </row>
    <row r="25" spans="1:9" x14ac:dyDescent="0.35">
      <c r="A25" t="s">
        <v>39</v>
      </c>
      <c r="B25" t="s">
        <v>40</v>
      </c>
      <c r="C25" t="s">
        <v>41</v>
      </c>
      <c r="D25" t="s">
        <v>42</v>
      </c>
      <c r="E25" t="s">
        <v>43</v>
      </c>
      <c r="F25" t="s">
        <v>20</v>
      </c>
      <c r="G25" t="s">
        <v>44</v>
      </c>
      <c r="H25">
        <f>C25*1</f>
        <v>4</v>
      </c>
      <c r="I25">
        <f>E25*-1</f>
        <v>4.13</v>
      </c>
    </row>
    <row r="26" spans="1:9" x14ac:dyDescent="0.35">
      <c r="A26" t="s">
        <v>186</v>
      </c>
      <c r="B26" t="s">
        <v>187</v>
      </c>
      <c r="C26" t="s">
        <v>41</v>
      </c>
      <c r="D26" t="s">
        <v>157</v>
      </c>
      <c r="E26" t="s">
        <v>188</v>
      </c>
      <c r="F26" t="s">
        <v>178</v>
      </c>
      <c r="G26" t="s">
        <v>189</v>
      </c>
      <c r="H26">
        <f>C26*1</f>
        <v>4</v>
      </c>
      <c r="I26">
        <f>E26*-1</f>
        <v>4.18</v>
      </c>
    </row>
    <row r="27" spans="1:9" x14ac:dyDescent="0.35">
      <c r="A27" t="s">
        <v>182</v>
      </c>
      <c r="B27" t="s">
        <v>183</v>
      </c>
      <c r="C27" t="s">
        <v>41</v>
      </c>
      <c r="D27" t="s">
        <v>184</v>
      </c>
      <c r="E27" t="s">
        <v>185</v>
      </c>
      <c r="F27" t="s">
        <v>31</v>
      </c>
      <c r="G27" t="s">
        <v>143</v>
      </c>
      <c r="H27">
        <f>C27*1</f>
        <v>4</v>
      </c>
      <c r="I27">
        <f>E27*-1</f>
        <v>4.51</v>
      </c>
    </row>
    <row r="28" spans="1:9" x14ac:dyDescent="0.35">
      <c r="A28" t="s">
        <v>80</v>
      </c>
      <c r="B28" t="s">
        <v>81</v>
      </c>
      <c r="C28" t="s">
        <v>17</v>
      </c>
      <c r="D28" t="s">
        <v>82</v>
      </c>
      <c r="E28" t="s">
        <v>83</v>
      </c>
      <c r="F28" t="s">
        <v>84</v>
      </c>
      <c r="G28" t="s">
        <v>75</v>
      </c>
      <c r="H28">
        <f>C28*1</f>
        <v>5</v>
      </c>
      <c r="I28">
        <f>E28*-1</f>
        <v>4.6500000000000004</v>
      </c>
    </row>
    <row r="29" spans="1:9" x14ac:dyDescent="0.35">
      <c r="A29" t="s">
        <v>15</v>
      </c>
      <c r="B29" t="s">
        <v>16</v>
      </c>
      <c r="C29" t="s">
        <v>17</v>
      </c>
      <c r="D29" t="s">
        <v>18</v>
      </c>
      <c r="E29" t="s">
        <v>19</v>
      </c>
      <c r="F29" t="s">
        <v>20</v>
      </c>
      <c r="G29" t="s">
        <v>21</v>
      </c>
      <c r="H29">
        <f>C29*1</f>
        <v>5</v>
      </c>
      <c r="I29">
        <f>E29*-1</f>
        <v>5.13</v>
      </c>
    </row>
    <row r="30" spans="1:9" x14ac:dyDescent="0.35">
      <c r="A30" t="s">
        <v>193</v>
      </c>
      <c r="B30" t="s">
        <v>194</v>
      </c>
      <c r="C30" t="s">
        <v>17</v>
      </c>
      <c r="D30" t="s">
        <v>138</v>
      </c>
      <c r="E30" t="s">
        <v>195</v>
      </c>
      <c r="F30" t="s">
        <v>196</v>
      </c>
      <c r="G30" t="s">
        <v>151</v>
      </c>
      <c r="H30">
        <f>C30*1</f>
        <v>5</v>
      </c>
      <c r="I30">
        <f>E30*-1</f>
        <v>5.71</v>
      </c>
    </row>
    <row r="31" spans="1:9" x14ac:dyDescent="0.35">
      <c r="A31" t="s">
        <v>90</v>
      </c>
      <c r="B31" t="s">
        <v>91</v>
      </c>
      <c r="C31" t="s">
        <v>10</v>
      </c>
      <c r="D31" t="s">
        <v>92</v>
      </c>
      <c r="E31" t="s">
        <v>93</v>
      </c>
      <c r="F31" t="s">
        <v>94</v>
      </c>
      <c r="G31" t="s">
        <v>95</v>
      </c>
      <c r="H31">
        <f>C31*1</f>
        <v>7</v>
      </c>
      <c r="I31">
        <f>E31*-1</f>
        <v>6.37</v>
      </c>
    </row>
    <row r="32" spans="1:9" x14ac:dyDescent="0.35">
      <c r="A32" t="s">
        <v>117</v>
      </c>
      <c r="B32" t="s">
        <v>118</v>
      </c>
      <c r="C32" t="s">
        <v>34</v>
      </c>
      <c r="D32" t="s">
        <v>119</v>
      </c>
      <c r="E32" t="s">
        <v>93</v>
      </c>
      <c r="F32" t="s">
        <v>120</v>
      </c>
      <c r="G32" t="s">
        <v>121</v>
      </c>
      <c r="H32">
        <f>C32*1</f>
        <v>8</v>
      </c>
      <c r="I32">
        <f>E32*-1</f>
        <v>6.37</v>
      </c>
    </row>
    <row r="33" spans="1:9" x14ac:dyDescent="0.35">
      <c r="A33" t="s">
        <v>158</v>
      </c>
      <c r="B33" t="s">
        <v>159</v>
      </c>
      <c r="C33" t="s">
        <v>71</v>
      </c>
      <c r="D33" t="s">
        <v>160</v>
      </c>
      <c r="E33" t="s">
        <v>161</v>
      </c>
      <c r="F33" t="s">
        <v>162</v>
      </c>
      <c r="G33" t="s">
        <v>163</v>
      </c>
      <c r="H33">
        <f>C33*1</f>
        <v>11</v>
      </c>
      <c r="I33">
        <f>E33*-1</f>
        <v>7.06</v>
      </c>
    </row>
    <row r="34" spans="1:9" x14ac:dyDescent="0.35">
      <c r="A34" t="s">
        <v>153</v>
      </c>
      <c r="B34" t="s">
        <v>154</v>
      </c>
      <c r="C34" t="s">
        <v>17</v>
      </c>
      <c r="D34" t="s">
        <v>155</v>
      </c>
      <c r="E34" t="s">
        <v>156</v>
      </c>
      <c r="F34" t="s">
        <v>132</v>
      </c>
      <c r="G34" t="s">
        <v>157</v>
      </c>
      <c r="H34">
        <f>C34*1</f>
        <v>5</v>
      </c>
      <c r="I34">
        <f>E34*-1</f>
        <v>7.18</v>
      </c>
    </row>
    <row r="35" spans="1:9" x14ac:dyDescent="0.35">
      <c r="A35" t="s">
        <v>66</v>
      </c>
      <c r="B35" t="s">
        <v>67</v>
      </c>
      <c r="C35" t="s">
        <v>10</v>
      </c>
      <c r="D35" t="s">
        <v>49</v>
      </c>
      <c r="E35" t="s">
        <v>68</v>
      </c>
      <c r="F35" t="s">
        <v>21</v>
      </c>
      <c r="G35" t="s">
        <v>21</v>
      </c>
      <c r="H35">
        <f>C35*1</f>
        <v>7</v>
      </c>
      <c r="I35">
        <f>E35*-1</f>
        <v>8.02</v>
      </c>
    </row>
    <row r="36" spans="1:9" x14ac:dyDescent="0.35">
      <c r="A36" t="s">
        <v>8</v>
      </c>
      <c r="B36" t="s">
        <v>9</v>
      </c>
      <c r="C36" t="s">
        <v>10</v>
      </c>
      <c r="D36" t="s">
        <v>11</v>
      </c>
      <c r="E36" t="s">
        <v>12</v>
      </c>
      <c r="F36" t="s">
        <v>13</v>
      </c>
      <c r="G36" t="s">
        <v>14</v>
      </c>
      <c r="H36">
        <f>C36*1</f>
        <v>7</v>
      </c>
      <c r="I36">
        <f>E36*-1</f>
        <v>8.5500000000000007</v>
      </c>
    </row>
    <row r="37" spans="1:9" x14ac:dyDescent="0.35">
      <c r="A37" t="s">
        <v>32</v>
      </c>
      <c r="B37" t="s">
        <v>33</v>
      </c>
      <c r="C37" t="s">
        <v>34</v>
      </c>
      <c r="D37" t="s">
        <v>35</v>
      </c>
      <c r="E37" t="s">
        <v>36</v>
      </c>
      <c r="F37" t="s">
        <v>37</v>
      </c>
      <c r="G37" t="s">
        <v>38</v>
      </c>
      <c r="H37">
        <f>C37*1</f>
        <v>8</v>
      </c>
      <c r="I37">
        <f>E37*-1</f>
        <v>10.48</v>
      </c>
    </row>
    <row r="38" spans="1:9" x14ac:dyDescent="0.35">
      <c r="A38" t="s">
        <v>144</v>
      </c>
      <c r="B38" t="s">
        <v>145</v>
      </c>
      <c r="C38" t="s">
        <v>34</v>
      </c>
      <c r="D38" t="s">
        <v>146</v>
      </c>
      <c r="E38" t="s">
        <v>147</v>
      </c>
      <c r="F38" t="s">
        <v>148</v>
      </c>
      <c r="G38" t="s">
        <v>56</v>
      </c>
      <c r="H38">
        <f>C38*1</f>
        <v>8</v>
      </c>
      <c r="I38">
        <f>E38*-1</f>
        <v>11.69</v>
      </c>
    </row>
    <row r="39" spans="1:9" x14ac:dyDescent="0.35">
      <c r="A39" t="s">
        <v>69</v>
      </c>
      <c r="B39" t="s">
        <v>70</v>
      </c>
      <c r="C39" t="s">
        <v>71</v>
      </c>
      <c r="D39" t="s">
        <v>72</v>
      </c>
      <c r="E39" t="s">
        <v>73</v>
      </c>
      <c r="F39" t="s">
        <v>74</v>
      </c>
      <c r="G39" t="s">
        <v>75</v>
      </c>
      <c r="H39">
        <f>C39*1</f>
        <v>11</v>
      </c>
      <c r="I39">
        <f>E39*-1</f>
        <v>12.24</v>
      </c>
    </row>
    <row r="40" spans="1:9" x14ac:dyDescent="0.35">
      <c r="A40" t="s">
        <v>169</v>
      </c>
      <c r="B40" t="s">
        <v>170</v>
      </c>
      <c r="C40" t="s">
        <v>171</v>
      </c>
      <c r="D40" t="s">
        <v>172</v>
      </c>
      <c r="E40" t="s">
        <v>173</v>
      </c>
      <c r="F40" t="s">
        <v>174</v>
      </c>
      <c r="G40" t="s">
        <v>175</v>
      </c>
      <c r="H40">
        <f>C40*1</f>
        <v>14</v>
      </c>
      <c r="I40">
        <f>E40*-1</f>
        <v>13.98</v>
      </c>
    </row>
    <row r="41" spans="1:9" x14ac:dyDescent="0.35">
      <c r="A41" t="s">
        <v>106</v>
      </c>
      <c r="B41" t="s">
        <v>107</v>
      </c>
      <c r="C41" t="s">
        <v>71</v>
      </c>
      <c r="D41" t="s">
        <v>108</v>
      </c>
      <c r="E41" t="s">
        <v>109</v>
      </c>
      <c r="F41" t="s">
        <v>110</v>
      </c>
      <c r="G41" t="s">
        <v>111</v>
      </c>
      <c r="H41">
        <f>C41*1</f>
        <v>11</v>
      </c>
      <c r="I41">
        <f>E41*-1</f>
        <v>14.85</v>
      </c>
    </row>
    <row r="42" spans="1:9" x14ac:dyDescent="0.35">
      <c r="A42" t="s">
        <v>122</v>
      </c>
      <c r="B42" t="s">
        <v>123</v>
      </c>
      <c r="C42" t="s">
        <v>124</v>
      </c>
      <c r="D42" t="s">
        <v>125</v>
      </c>
      <c r="E42" t="s">
        <v>126</v>
      </c>
      <c r="F42" t="s">
        <v>111</v>
      </c>
      <c r="G42" t="s">
        <v>127</v>
      </c>
      <c r="H42">
        <f>C42*1</f>
        <v>15</v>
      </c>
      <c r="I42">
        <f>E42*-1</f>
        <v>19.34</v>
      </c>
    </row>
  </sheetData>
  <sortState xmlns:xlrd2="http://schemas.microsoft.com/office/spreadsheetml/2017/richdata2" ref="A3:I43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6BF50-3EE2-4E21-8321-AD82A4FCCCB0}">
  <dimension ref="A1:K51"/>
  <sheetViews>
    <sheetView topLeftCell="A37" workbookViewId="0">
      <selection activeCell="D53" sqref="D53"/>
    </sheetView>
  </sheetViews>
  <sheetFormatPr defaultRowHeight="14.5" x14ac:dyDescent="0.35"/>
  <sheetData>
    <row r="1" spans="1:11" x14ac:dyDescent="0.35">
      <c r="A1" t="s">
        <v>202</v>
      </c>
      <c r="B1" t="s">
        <v>203</v>
      </c>
      <c r="C1" t="s">
        <v>204</v>
      </c>
      <c r="D1" t="s">
        <v>205</v>
      </c>
      <c r="E1" t="s">
        <v>206</v>
      </c>
      <c r="F1" t="s">
        <v>207</v>
      </c>
      <c r="G1" t="s">
        <v>208</v>
      </c>
      <c r="H1" t="s">
        <v>209</v>
      </c>
      <c r="J1" t="s">
        <v>210</v>
      </c>
      <c r="K1">
        <f>COUNT(C2:C41)</f>
        <v>40</v>
      </c>
    </row>
    <row r="2" spans="1:11" x14ac:dyDescent="0.35">
      <c r="A2">
        <v>1</v>
      </c>
      <c r="B2" t="s">
        <v>22</v>
      </c>
      <c r="C2">
        <v>1</v>
      </c>
      <c r="D2">
        <f t="shared" ref="D2:D41" si="0">LOG(C2)</f>
        <v>0</v>
      </c>
      <c r="E2">
        <f t="shared" ref="E2:E41" si="1">(D2-$K$3)^2</f>
        <v>0.27864928084503432</v>
      </c>
      <c r="F2">
        <f t="shared" ref="F2:F41" si="2">(D2-$K$3)^3</f>
        <v>-0.14709126732039837</v>
      </c>
      <c r="G2">
        <f t="shared" ref="G2:G41" si="3">($K$1+1)/A2</f>
        <v>41</v>
      </c>
      <c r="H2">
        <f t="shared" ref="H2:H41" si="4">1/G2</f>
        <v>2.4390243902439025E-2</v>
      </c>
      <c r="J2" t="s">
        <v>211</v>
      </c>
      <c r="K2">
        <f>AVERAGE(C2:C41)</f>
        <v>4.6749999999999998</v>
      </c>
    </row>
    <row r="3" spans="1:11" x14ac:dyDescent="0.35">
      <c r="A3">
        <v>2</v>
      </c>
      <c r="B3" t="s">
        <v>26</v>
      </c>
      <c r="C3">
        <v>1</v>
      </c>
      <c r="D3">
        <f t="shared" si="0"/>
        <v>0</v>
      </c>
      <c r="E3">
        <f t="shared" si="1"/>
        <v>0.27864928084503432</v>
      </c>
      <c r="F3">
        <f t="shared" si="2"/>
        <v>-0.14709126732039837</v>
      </c>
      <c r="G3">
        <f t="shared" si="3"/>
        <v>20.5</v>
      </c>
      <c r="H3">
        <f t="shared" si="4"/>
        <v>4.878048780487805E-2</v>
      </c>
      <c r="J3" t="s">
        <v>212</v>
      </c>
      <c r="K3">
        <f>AVERAGE(D2:D41)</f>
        <v>0.52787240962663917</v>
      </c>
    </row>
    <row r="4" spans="1:11" x14ac:dyDescent="0.35">
      <c r="A4">
        <v>3</v>
      </c>
      <c r="B4" t="s">
        <v>29</v>
      </c>
      <c r="C4">
        <v>1</v>
      </c>
      <c r="D4">
        <f t="shared" si="0"/>
        <v>0</v>
      </c>
      <c r="E4">
        <f t="shared" si="1"/>
        <v>0.27864928084503432</v>
      </c>
      <c r="F4">
        <f t="shared" si="2"/>
        <v>-0.14709126732039837</v>
      </c>
      <c r="G4">
        <f t="shared" si="3"/>
        <v>13.666666666666666</v>
      </c>
      <c r="H4">
        <f t="shared" si="4"/>
        <v>7.3170731707317083E-2</v>
      </c>
      <c r="J4" t="s">
        <v>213</v>
      </c>
      <c r="K4">
        <f>SUM(E2:E41)</f>
        <v>5.2488556878388843</v>
      </c>
    </row>
    <row r="5" spans="1:11" x14ac:dyDescent="0.35">
      <c r="A5">
        <v>4</v>
      </c>
      <c r="B5" t="s">
        <v>58</v>
      </c>
      <c r="C5">
        <v>1</v>
      </c>
      <c r="D5">
        <f t="shared" si="0"/>
        <v>0</v>
      </c>
      <c r="E5">
        <f t="shared" si="1"/>
        <v>0.27864928084503432</v>
      </c>
      <c r="F5">
        <f t="shared" si="2"/>
        <v>-0.14709126732039837</v>
      </c>
      <c r="G5">
        <f t="shared" si="3"/>
        <v>10.25</v>
      </c>
      <c r="H5">
        <f t="shared" si="4"/>
        <v>9.7560975609756101E-2</v>
      </c>
      <c r="J5" t="s">
        <v>214</v>
      </c>
      <c r="K5">
        <f>SUM(F2:F41)</f>
        <v>-2.6946205377796795E-2</v>
      </c>
    </row>
    <row r="6" spans="1:11" x14ac:dyDescent="0.35">
      <c r="A6">
        <v>5</v>
      </c>
      <c r="B6" t="s">
        <v>133</v>
      </c>
      <c r="C6">
        <v>1</v>
      </c>
      <c r="D6">
        <f t="shared" si="0"/>
        <v>0</v>
      </c>
      <c r="E6">
        <f t="shared" si="1"/>
        <v>0.27864928084503432</v>
      </c>
      <c r="F6">
        <f t="shared" si="2"/>
        <v>-0.14709126732039837</v>
      </c>
      <c r="G6">
        <f t="shared" si="3"/>
        <v>8.1999999999999993</v>
      </c>
      <c r="H6">
        <f t="shared" si="4"/>
        <v>0.12195121951219513</v>
      </c>
      <c r="J6" t="s">
        <v>215</v>
      </c>
      <c r="K6">
        <f>VAR(D2:D41)</f>
        <v>0.13458604327792001</v>
      </c>
    </row>
    <row r="7" spans="1:11" x14ac:dyDescent="0.35">
      <c r="A7">
        <v>6</v>
      </c>
      <c r="B7" t="s">
        <v>136</v>
      </c>
      <c r="C7">
        <v>1</v>
      </c>
      <c r="D7">
        <f t="shared" si="0"/>
        <v>0</v>
      </c>
      <c r="E7">
        <f t="shared" si="1"/>
        <v>0.27864928084503432</v>
      </c>
      <c r="F7">
        <f t="shared" si="2"/>
        <v>-0.14709126732039837</v>
      </c>
      <c r="G7">
        <f t="shared" si="3"/>
        <v>6.833333333333333</v>
      </c>
      <c r="H7">
        <f t="shared" si="4"/>
        <v>0.14634146341463417</v>
      </c>
      <c r="J7" t="s">
        <v>216</v>
      </c>
      <c r="K7">
        <f>STDEV(D2:D41)</f>
        <v>0.36685970517068239</v>
      </c>
    </row>
    <row r="8" spans="1:11" x14ac:dyDescent="0.35">
      <c r="A8">
        <v>7</v>
      </c>
      <c r="B8" t="s">
        <v>176</v>
      </c>
      <c r="C8">
        <v>1</v>
      </c>
      <c r="D8">
        <f t="shared" si="0"/>
        <v>0</v>
      </c>
      <c r="E8">
        <f t="shared" si="1"/>
        <v>0.27864928084503432</v>
      </c>
      <c r="F8">
        <f t="shared" si="2"/>
        <v>-0.14709126732039837</v>
      </c>
      <c r="G8">
        <f t="shared" si="3"/>
        <v>5.8571428571428568</v>
      </c>
      <c r="H8">
        <f t="shared" si="4"/>
        <v>0.17073170731707318</v>
      </c>
      <c r="J8" t="s">
        <v>217</v>
      </c>
      <c r="K8">
        <f>SKEW(D2:D41)</f>
        <v>-1.4730224474744695E-2</v>
      </c>
    </row>
    <row r="9" spans="1:11" x14ac:dyDescent="0.35">
      <c r="A9">
        <v>8</v>
      </c>
      <c r="B9" t="s">
        <v>179</v>
      </c>
      <c r="C9">
        <v>1</v>
      </c>
      <c r="D9">
        <f t="shared" si="0"/>
        <v>0</v>
      </c>
      <c r="E9">
        <f t="shared" si="1"/>
        <v>0.27864928084503432</v>
      </c>
      <c r="F9">
        <f t="shared" si="2"/>
        <v>-0.14709126732039837</v>
      </c>
      <c r="G9">
        <f t="shared" si="3"/>
        <v>5.125</v>
      </c>
      <c r="H9">
        <f t="shared" si="4"/>
        <v>0.1951219512195122</v>
      </c>
      <c r="J9" t="s">
        <v>218</v>
      </c>
      <c r="K9">
        <v>0</v>
      </c>
    </row>
    <row r="10" spans="1:11" x14ac:dyDescent="0.35">
      <c r="A10">
        <v>9</v>
      </c>
      <c r="B10" t="s">
        <v>45</v>
      </c>
      <c r="C10">
        <v>2</v>
      </c>
      <c r="D10">
        <f t="shared" si="0"/>
        <v>0.3010299956639812</v>
      </c>
      <c r="E10">
        <f t="shared" si="1"/>
        <v>5.1457480772405882E-2</v>
      </c>
      <c r="F10">
        <f t="shared" si="2"/>
        <v>-1.1672739154849609E-2</v>
      </c>
      <c r="G10">
        <f t="shared" si="3"/>
        <v>4.5555555555555554</v>
      </c>
      <c r="H10">
        <f t="shared" si="4"/>
        <v>0.21951219512195122</v>
      </c>
      <c r="J10" t="s">
        <v>219</v>
      </c>
      <c r="K10">
        <v>-0.1</v>
      </c>
    </row>
    <row r="11" spans="1:11" x14ac:dyDescent="0.35">
      <c r="A11">
        <v>10</v>
      </c>
      <c r="B11" t="s">
        <v>61</v>
      </c>
      <c r="C11">
        <v>2</v>
      </c>
      <c r="D11">
        <f t="shared" si="0"/>
        <v>0.3010299956639812</v>
      </c>
      <c r="E11">
        <f t="shared" si="1"/>
        <v>5.1457480772405882E-2</v>
      </c>
      <c r="F11">
        <f t="shared" si="2"/>
        <v>-1.1672739154849609E-2</v>
      </c>
      <c r="G11">
        <f t="shared" si="3"/>
        <v>4.0999999999999996</v>
      </c>
      <c r="H11">
        <f t="shared" si="4"/>
        <v>0.24390243902439027</v>
      </c>
    </row>
    <row r="12" spans="1:11" x14ac:dyDescent="0.35">
      <c r="A12">
        <v>11</v>
      </c>
      <c r="B12" t="s">
        <v>101</v>
      </c>
      <c r="C12">
        <v>2</v>
      </c>
      <c r="D12">
        <f t="shared" si="0"/>
        <v>0.3010299956639812</v>
      </c>
      <c r="E12">
        <f t="shared" si="1"/>
        <v>5.1457480772405882E-2</v>
      </c>
      <c r="F12">
        <f t="shared" si="2"/>
        <v>-1.1672739154849609E-2</v>
      </c>
      <c r="G12">
        <f t="shared" si="3"/>
        <v>3.7272727272727271</v>
      </c>
      <c r="H12">
        <f t="shared" si="4"/>
        <v>0.26829268292682928</v>
      </c>
    </row>
    <row r="13" spans="1:11" x14ac:dyDescent="0.35">
      <c r="A13">
        <v>12</v>
      </c>
      <c r="B13" t="s">
        <v>128</v>
      </c>
      <c r="C13">
        <v>2</v>
      </c>
      <c r="D13">
        <f t="shared" si="0"/>
        <v>0.3010299956639812</v>
      </c>
      <c r="E13">
        <f t="shared" si="1"/>
        <v>5.1457480772405882E-2</v>
      </c>
      <c r="F13">
        <f t="shared" si="2"/>
        <v>-1.1672739154849609E-2</v>
      </c>
      <c r="G13">
        <f t="shared" si="3"/>
        <v>3.4166666666666665</v>
      </c>
      <c r="H13">
        <f t="shared" si="4"/>
        <v>0.29268292682926833</v>
      </c>
    </row>
    <row r="14" spans="1:11" x14ac:dyDescent="0.35">
      <c r="A14">
        <v>13</v>
      </c>
      <c r="B14" t="s">
        <v>139</v>
      </c>
      <c r="C14">
        <v>2</v>
      </c>
      <c r="D14">
        <f t="shared" si="0"/>
        <v>0.3010299956639812</v>
      </c>
      <c r="E14">
        <f t="shared" si="1"/>
        <v>5.1457480772405882E-2</v>
      </c>
      <c r="F14">
        <f t="shared" si="2"/>
        <v>-1.1672739154849609E-2</v>
      </c>
      <c r="G14">
        <f t="shared" si="3"/>
        <v>3.1538461538461537</v>
      </c>
      <c r="H14">
        <f t="shared" si="4"/>
        <v>0.31707317073170732</v>
      </c>
    </row>
    <row r="15" spans="1:11" x14ac:dyDescent="0.35">
      <c r="A15">
        <v>14</v>
      </c>
      <c r="B15" t="s">
        <v>149</v>
      </c>
      <c r="C15">
        <v>2</v>
      </c>
      <c r="D15">
        <f t="shared" si="0"/>
        <v>0.3010299956639812</v>
      </c>
      <c r="E15">
        <f t="shared" si="1"/>
        <v>5.1457480772405882E-2</v>
      </c>
      <c r="F15">
        <f t="shared" si="2"/>
        <v>-1.1672739154849609E-2</v>
      </c>
      <c r="G15">
        <f t="shared" si="3"/>
        <v>2.9285714285714284</v>
      </c>
      <c r="H15">
        <f t="shared" si="4"/>
        <v>0.34146341463414637</v>
      </c>
    </row>
    <row r="16" spans="1:11" x14ac:dyDescent="0.35">
      <c r="A16">
        <v>15</v>
      </c>
      <c r="B16" t="s">
        <v>164</v>
      </c>
      <c r="C16">
        <v>2</v>
      </c>
      <c r="D16">
        <f t="shared" si="0"/>
        <v>0.3010299956639812</v>
      </c>
      <c r="E16">
        <f t="shared" si="1"/>
        <v>5.1457480772405882E-2</v>
      </c>
      <c r="F16">
        <f t="shared" si="2"/>
        <v>-1.1672739154849609E-2</v>
      </c>
      <c r="G16">
        <f t="shared" si="3"/>
        <v>2.7333333333333334</v>
      </c>
      <c r="H16">
        <f t="shared" si="4"/>
        <v>0.36585365853658536</v>
      </c>
    </row>
    <row r="17" spans="1:8" x14ac:dyDescent="0.35">
      <c r="A17">
        <v>16</v>
      </c>
      <c r="B17" t="s">
        <v>197</v>
      </c>
      <c r="C17">
        <v>2</v>
      </c>
      <c r="D17">
        <f t="shared" si="0"/>
        <v>0.3010299956639812</v>
      </c>
      <c r="E17">
        <f t="shared" si="1"/>
        <v>5.1457480772405882E-2</v>
      </c>
      <c r="F17">
        <f t="shared" si="2"/>
        <v>-1.1672739154849609E-2</v>
      </c>
      <c r="G17">
        <f t="shared" si="3"/>
        <v>2.5625</v>
      </c>
      <c r="H17">
        <f t="shared" si="4"/>
        <v>0.3902439024390244</v>
      </c>
    </row>
    <row r="18" spans="1:8" x14ac:dyDescent="0.35">
      <c r="A18">
        <v>17</v>
      </c>
      <c r="B18" t="s">
        <v>51</v>
      </c>
      <c r="C18">
        <v>3</v>
      </c>
      <c r="D18">
        <f t="shared" si="0"/>
        <v>0.47712125471966244</v>
      </c>
      <c r="E18">
        <f t="shared" si="1"/>
        <v>2.5756797243919488E-3</v>
      </c>
      <c r="F18">
        <f t="shared" si="2"/>
        <v>-1.3071872068337495E-4</v>
      </c>
      <c r="G18">
        <f t="shared" si="3"/>
        <v>2.4117647058823528</v>
      </c>
      <c r="H18">
        <f t="shared" si="4"/>
        <v>0.41463414634146345</v>
      </c>
    </row>
    <row r="19" spans="1:8" x14ac:dyDescent="0.35">
      <c r="A19">
        <v>18</v>
      </c>
      <c r="B19" t="s">
        <v>76</v>
      </c>
      <c r="C19">
        <v>3</v>
      </c>
      <c r="D19">
        <f t="shared" si="0"/>
        <v>0.47712125471966244</v>
      </c>
      <c r="E19">
        <f t="shared" si="1"/>
        <v>2.5756797243919488E-3</v>
      </c>
      <c r="F19">
        <f t="shared" si="2"/>
        <v>-1.3071872068337495E-4</v>
      </c>
      <c r="G19">
        <f t="shared" si="3"/>
        <v>2.2777777777777777</v>
      </c>
      <c r="H19">
        <f t="shared" si="4"/>
        <v>0.43902439024390244</v>
      </c>
    </row>
    <row r="20" spans="1:8" x14ac:dyDescent="0.35">
      <c r="A20">
        <v>19</v>
      </c>
      <c r="B20" t="s">
        <v>96</v>
      </c>
      <c r="C20">
        <v>3</v>
      </c>
      <c r="D20">
        <f t="shared" si="0"/>
        <v>0.47712125471966244</v>
      </c>
      <c r="E20">
        <f t="shared" si="1"/>
        <v>2.5756797243919488E-3</v>
      </c>
      <c r="F20">
        <f t="shared" si="2"/>
        <v>-1.3071872068337495E-4</v>
      </c>
      <c r="G20">
        <f t="shared" si="3"/>
        <v>2.1578947368421053</v>
      </c>
      <c r="H20">
        <f t="shared" si="4"/>
        <v>0.46341463414634143</v>
      </c>
    </row>
    <row r="21" spans="1:8" x14ac:dyDescent="0.35">
      <c r="A21">
        <v>20</v>
      </c>
      <c r="B21" t="s">
        <v>190</v>
      </c>
      <c r="C21">
        <v>3</v>
      </c>
      <c r="D21">
        <f t="shared" si="0"/>
        <v>0.47712125471966244</v>
      </c>
      <c r="E21">
        <f t="shared" si="1"/>
        <v>2.5756797243919488E-3</v>
      </c>
      <c r="F21">
        <f t="shared" si="2"/>
        <v>-1.3071872068337495E-4</v>
      </c>
      <c r="G21">
        <f t="shared" si="3"/>
        <v>2.0499999999999998</v>
      </c>
      <c r="H21">
        <f t="shared" si="4"/>
        <v>0.48780487804878053</v>
      </c>
    </row>
    <row r="22" spans="1:8" x14ac:dyDescent="0.35">
      <c r="A22">
        <v>21</v>
      </c>
      <c r="B22" t="s">
        <v>39</v>
      </c>
      <c r="C22">
        <v>4</v>
      </c>
      <c r="D22">
        <f t="shared" si="0"/>
        <v>0.6020599913279624</v>
      </c>
      <c r="E22">
        <f t="shared" si="1"/>
        <v>5.5037972786905085E-3</v>
      </c>
      <c r="F22">
        <f t="shared" si="2"/>
        <v>4.0831341028037255E-4</v>
      </c>
      <c r="G22">
        <f t="shared" si="3"/>
        <v>1.9523809523809523</v>
      </c>
      <c r="H22">
        <f t="shared" si="4"/>
        <v>0.51219512195121952</v>
      </c>
    </row>
    <row r="23" spans="1:8" x14ac:dyDescent="0.35">
      <c r="A23">
        <v>22</v>
      </c>
      <c r="B23" t="s">
        <v>85</v>
      </c>
      <c r="C23">
        <v>4</v>
      </c>
      <c r="D23">
        <f t="shared" si="0"/>
        <v>0.6020599913279624</v>
      </c>
      <c r="E23">
        <f t="shared" si="1"/>
        <v>5.5037972786905085E-3</v>
      </c>
      <c r="F23">
        <f t="shared" si="2"/>
        <v>4.0831341028037255E-4</v>
      </c>
      <c r="G23">
        <f t="shared" si="3"/>
        <v>1.8636363636363635</v>
      </c>
      <c r="H23">
        <f t="shared" si="4"/>
        <v>0.53658536585365857</v>
      </c>
    </row>
    <row r="24" spans="1:8" x14ac:dyDescent="0.35">
      <c r="A24">
        <v>23</v>
      </c>
      <c r="B24" t="s">
        <v>182</v>
      </c>
      <c r="C24">
        <v>4</v>
      </c>
      <c r="D24">
        <f t="shared" si="0"/>
        <v>0.6020599913279624</v>
      </c>
      <c r="E24">
        <f t="shared" si="1"/>
        <v>5.5037972786905085E-3</v>
      </c>
      <c r="F24">
        <f t="shared" si="2"/>
        <v>4.0831341028037255E-4</v>
      </c>
      <c r="G24">
        <f t="shared" si="3"/>
        <v>1.7826086956521738</v>
      </c>
      <c r="H24">
        <f t="shared" si="4"/>
        <v>0.56097560975609762</v>
      </c>
    </row>
    <row r="25" spans="1:8" x14ac:dyDescent="0.35">
      <c r="A25">
        <v>24</v>
      </c>
      <c r="B25" t="s">
        <v>186</v>
      </c>
      <c r="C25">
        <v>4</v>
      </c>
      <c r="D25">
        <f t="shared" si="0"/>
        <v>0.6020599913279624</v>
      </c>
      <c r="E25">
        <f t="shared" si="1"/>
        <v>5.5037972786905085E-3</v>
      </c>
      <c r="F25">
        <f t="shared" si="2"/>
        <v>4.0831341028037255E-4</v>
      </c>
      <c r="G25">
        <f t="shared" si="3"/>
        <v>1.7083333333333333</v>
      </c>
      <c r="H25">
        <f t="shared" si="4"/>
        <v>0.58536585365853666</v>
      </c>
    </row>
    <row r="26" spans="1:8" x14ac:dyDescent="0.35">
      <c r="A26">
        <v>25</v>
      </c>
      <c r="B26" t="s">
        <v>15</v>
      </c>
      <c r="C26">
        <v>5</v>
      </c>
      <c r="D26">
        <f t="shared" si="0"/>
        <v>0.69897000433601886</v>
      </c>
      <c r="E26">
        <f t="shared" si="1"/>
        <v>2.9274386915335151E-2</v>
      </c>
      <c r="F26">
        <f t="shared" si="2"/>
        <v>5.0087771878055817E-3</v>
      </c>
      <c r="G26">
        <f t="shared" si="3"/>
        <v>1.64</v>
      </c>
      <c r="H26">
        <f t="shared" si="4"/>
        <v>0.6097560975609756</v>
      </c>
    </row>
    <row r="27" spans="1:8" x14ac:dyDescent="0.35">
      <c r="A27">
        <v>26</v>
      </c>
      <c r="B27" t="s">
        <v>80</v>
      </c>
      <c r="C27">
        <v>5</v>
      </c>
      <c r="D27">
        <f t="shared" si="0"/>
        <v>0.69897000433601886</v>
      </c>
      <c r="E27">
        <f t="shared" si="1"/>
        <v>2.9274386915335151E-2</v>
      </c>
      <c r="F27">
        <f t="shared" si="2"/>
        <v>5.0087771878055817E-3</v>
      </c>
      <c r="G27">
        <f t="shared" si="3"/>
        <v>1.5769230769230769</v>
      </c>
      <c r="H27">
        <f t="shared" si="4"/>
        <v>0.63414634146341464</v>
      </c>
    </row>
    <row r="28" spans="1:8" x14ac:dyDescent="0.35">
      <c r="A28">
        <v>27</v>
      </c>
      <c r="B28" t="s">
        <v>153</v>
      </c>
      <c r="C28">
        <v>5</v>
      </c>
      <c r="D28">
        <f t="shared" si="0"/>
        <v>0.69897000433601886</v>
      </c>
      <c r="E28">
        <f t="shared" si="1"/>
        <v>2.9274386915335151E-2</v>
      </c>
      <c r="F28">
        <f t="shared" si="2"/>
        <v>5.0087771878055817E-3</v>
      </c>
      <c r="G28">
        <f t="shared" si="3"/>
        <v>1.5185185185185186</v>
      </c>
      <c r="H28">
        <f t="shared" si="4"/>
        <v>0.65853658536585358</v>
      </c>
    </row>
    <row r="29" spans="1:8" x14ac:dyDescent="0.35">
      <c r="A29">
        <v>28</v>
      </c>
      <c r="B29" t="s">
        <v>193</v>
      </c>
      <c r="C29">
        <v>5</v>
      </c>
      <c r="D29">
        <f t="shared" si="0"/>
        <v>0.69897000433601886</v>
      </c>
      <c r="E29">
        <f t="shared" si="1"/>
        <v>2.9274386915335151E-2</v>
      </c>
      <c r="F29">
        <f t="shared" si="2"/>
        <v>5.0087771878055817E-3</v>
      </c>
      <c r="G29">
        <f t="shared" si="3"/>
        <v>1.4642857142857142</v>
      </c>
      <c r="H29">
        <f t="shared" si="4"/>
        <v>0.68292682926829273</v>
      </c>
    </row>
    <row r="30" spans="1:8" x14ac:dyDescent="0.35">
      <c r="A30">
        <v>29</v>
      </c>
      <c r="B30" t="s">
        <v>8</v>
      </c>
      <c r="C30">
        <v>7</v>
      </c>
      <c r="D30">
        <f t="shared" si="0"/>
        <v>0.84509804001425681</v>
      </c>
      <c r="E30">
        <f t="shared" si="1"/>
        <v>0.1006321005748214</v>
      </c>
      <c r="F30">
        <f t="shared" si="2"/>
        <v>3.1923081542077861E-2</v>
      </c>
      <c r="G30">
        <f t="shared" si="3"/>
        <v>1.4137931034482758</v>
      </c>
      <c r="H30">
        <f t="shared" si="4"/>
        <v>0.70731707317073178</v>
      </c>
    </row>
    <row r="31" spans="1:8" x14ac:dyDescent="0.35">
      <c r="A31">
        <v>30</v>
      </c>
      <c r="B31" t="s">
        <v>66</v>
      </c>
      <c r="C31">
        <v>7</v>
      </c>
      <c r="D31">
        <f t="shared" si="0"/>
        <v>0.84509804001425681</v>
      </c>
      <c r="E31">
        <f t="shared" si="1"/>
        <v>0.1006321005748214</v>
      </c>
      <c r="F31">
        <f t="shared" si="2"/>
        <v>3.1923081542077861E-2</v>
      </c>
      <c r="G31">
        <f t="shared" si="3"/>
        <v>1.3666666666666667</v>
      </c>
      <c r="H31">
        <f t="shared" si="4"/>
        <v>0.73170731707317072</v>
      </c>
    </row>
    <row r="32" spans="1:8" x14ac:dyDescent="0.35">
      <c r="A32">
        <v>31</v>
      </c>
      <c r="B32" t="s">
        <v>90</v>
      </c>
      <c r="C32">
        <v>7</v>
      </c>
      <c r="D32">
        <f t="shared" si="0"/>
        <v>0.84509804001425681</v>
      </c>
      <c r="E32">
        <f t="shared" si="1"/>
        <v>0.1006321005748214</v>
      </c>
      <c r="F32">
        <f t="shared" si="2"/>
        <v>3.1923081542077861E-2</v>
      </c>
      <c r="G32">
        <f t="shared" si="3"/>
        <v>1.3225806451612903</v>
      </c>
      <c r="H32">
        <f t="shared" si="4"/>
        <v>0.75609756097560976</v>
      </c>
    </row>
    <row r="33" spans="1:8" x14ac:dyDescent="0.35">
      <c r="A33">
        <v>32</v>
      </c>
      <c r="B33" t="s">
        <v>32</v>
      </c>
      <c r="C33">
        <v>8</v>
      </c>
      <c r="D33">
        <f t="shared" si="0"/>
        <v>0.90308998699194354</v>
      </c>
      <c r="E33">
        <f t="shared" si="1"/>
        <v>0.14078823036388816</v>
      </c>
      <c r="F33">
        <f t="shared" si="2"/>
        <v>5.28262187186865E-2</v>
      </c>
      <c r="G33">
        <f t="shared" si="3"/>
        <v>1.28125</v>
      </c>
      <c r="H33">
        <f t="shared" si="4"/>
        <v>0.78048780487804881</v>
      </c>
    </row>
    <row r="34" spans="1:8" x14ac:dyDescent="0.35">
      <c r="A34">
        <v>33</v>
      </c>
      <c r="B34" t="s">
        <v>112</v>
      </c>
      <c r="C34">
        <v>8</v>
      </c>
      <c r="D34">
        <f t="shared" si="0"/>
        <v>0.90308998699194354</v>
      </c>
      <c r="E34">
        <f t="shared" si="1"/>
        <v>0.14078823036388816</v>
      </c>
      <c r="F34">
        <f t="shared" si="2"/>
        <v>5.28262187186865E-2</v>
      </c>
      <c r="G34">
        <f t="shared" si="3"/>
        <v>1.2424242424242424</v>
      </c>
      <c r="H34">
        <f t="shared" si="4"/>
        <v>0.80487804878048785</v>
      </c>
    </row>
    <row r="35" spans="1:8" x14ac:dyDescent="0.35">
      <c r="A35">
        <v>34</v>
      </c>
      <c r="B35" t="s">
        <v>117</v>
      </c>
      <c r="C35">
        <v>8</v>
      </c>
      <c r="D35">
        <f t="shared" si="0"/>
        <v>0.90308998699194354</v>
      </c>
      <c r="E35">
        <f t="shared" si="1"/>
        <v>0.14078823036388816</v>
      </c>
      <c r="F35">
        <f t="shared" si="2"/>
        <v>5.28262187186865E-2</v>
      </c>
      <c r="G35">
        <f t="shared" si="3"/>
        <v>1.2058823529411764</v>
      </c>
      <c r="H35">
        <f t="shared" si="4"/>
        <v>0.8292682926829269</v>
      </c>
    </row>
    <row r="36" spans="1:8" x14ac:dyDescent="0.35">
      <c r="A36">
        <v>35</v>
      </c>
      <c r="B36" t="s">
        <v>144</v>
      </c>
      <c r="C36">
        <v>8</v>
      </c>
      <c r="D36">
        <f t="shared" si="0"/>
        <v>0.90308998699194354</v>
      </c>
      <c r="E36">
        <f t="shared" si="1"/>
        <v>0.14078823036388816</v>
      </c>
      <c r="F36">
        <f t="shared" si="2"/>
        <v>5.28262187186865E-2</v>
      </c>
      <c r="G36">
        <f t="shared" si="3"/>
        <v>1.1714285714285715</v>
      </c>
      <c r="H36">
        <f t="shared" si="4"/>
        <v>0.85365853658536583</v>
      </c>
    </row>
    <row r="37" spans="1:8" x14ac:dyDescent="0.35">
      <c r="A37">
        <v>36</v>
      </c>
      <c r="B37" t="s">
        <v>69</v>
      </c>
      <c r="C37">
        <v>11</v>
      </c>
      <c r="D37">
        <f t="shared" si="0"/>
        <v>1.0413926851582251</v>
      </c>
      <c r="E37">
        <f t="shared" si="1"/>
        <v>0.26370307338203597</v>
      </c>
      <c r="F37">
        <f t="shared" si="2"/>
        <v>0.13541687490166915</v>
      </c>
      <c r="G37">
        <f t="shared" si="3"/>
        <v>1.1388888888888888</v>
      </c>
      <c r="H37">
        <f t="shared" si="4"/>
        <v>0.87804878048780488</v>
      </c>
    </row>
    <row r="38" spans="1:8" x14ac:dyDescent="0.35">
      <c r="A38">
        <v>37</v>
      </c>
      <c r="B38" t="s">
        <v>106</v>
      </c>
      <c r="C38">
        <v>11</v>
      </c>
      <c r="D38">
        <f t="shared" si="0"/>
        <v>1.0413926851582251</v>
      </c>
      <c r="E38">
        <f t="shared" si="1"/>
        <v>0.26370307338203597</v>
      </c>
      <c r="F38">
        <f t="shared" si="2"/>
        <v>0.13541687490166915</v>
      </c>
      <c r="G38">
        <f t="shared" si="3"/>
        <v>1.1081081081081081</v>
      </c>
      <c r="H38">
        <f t="shared" si="4"/>
        <v>0.90243902439024393</v>
      </c>
    </row>
    <row r="39" spans="1:8" x14ac:dyDescent="0.35">
      <c r="A39">
        <v>38</v>
      </c>
      <c r="B39" t="s">
        <v>158</v>
      </c>
      <c r="C39">
        <v>11</v>
      </c>
      <c r="D39">
        <f t="shared" si="0"/>
        <v>1.0413926851582251</v>
      </c>
      <c r="E39">
        <f t="shared" si="1"/>
        <v>0.26370307338203597</v>
      </c>
      <c r="F39">
        <f t="shared" si="2"/>
        <v>0.13541687490166915</v>
      </c>
      <c r="G39">
        <f t="shared" si="3"/>
        <v>1.0789473684210527</v>
      </c>
      <c r="H39">
        <f t="shared" si="4"/>
        <v>0.92682926829268286</v>
      </c>
    </row>
    <row r="40" spans="1:8" x14ac:dyDescent="0.35">
      <c r="A40">
        <v>39</v>
      </c>
      <c r="B40" t="s">
        <v>169</v>
      </c>
      <c r="C40">
        <v>14</v>
      </c>
      <c r="D40">
        <f t="shared" si="0"/>
        <v>1.146128035678238</v>
      </c>
      <c r="E40">
        <f t="shared" si="1"/>
        <v>0.38224001914445438</v>
      </c>
      <c r="F40">
        <f t="shared" si="2"/>
        <v>0.23632204233812976</v>
      </c>
      <c r="G40">
        <f t="shared" si="3"/>
        <v>1.0512820512820513</v>
      </c>
      <c r="H40">
        <f t="shared" si="4"/>
        <v>0.95121951219512191</v>
      </c>
    </row>
    <row r="41" spans="1:8" x14ac:dyDescent="0.35">
      <c r="A41">
        <v>40</v>
      </c>
      <c r="B41" t="s">
        <v>122</v>
      </c>
      <c r="C41">
        <v>15</v>
      </c>
      <c r="D41">
        <f t="shared" si="0"/>
        <v>1.1760912590556813</v>
      </c>
      <c r="E41">
        <f t="shared" si="1"/>
        <v>0.42018767675511126</v>
      </c>
      <c r="F41">
        <f t="shared" si="2"/>
        <v>0.2723735723704605</v>
      </c>
      <c r="G41">
        <f t="shared" si="3"/>
        <v>1.0249999999999999</v>
      </c>
      <c r="H41">
        <f t="shared" si="4"/>
        <v>0.97560975609756106</v>
      </c>
    </row>
    <row r="44" spans="1:8" x14ac:dyDescent="0.35">
      <c r="B44" t="s">
        <v>220</v>
      </c>
      <c r="C44" t="s">
        <v>226</v>
      </c>
      <c r="D44" t="s">
        <v>221</v>
      </c>
      <c r="E44" t="s">
        <v>222</v>
      </c>
      <c r="F44" t="s">
        <v>223</v>
      </c>
      <c r="G44" t="s">
        <v>224</v>
      </c>
      <c r="H44" s="1" t="s">
        <v>225</v>
      </c>
    </row>
    <row r="45" spans="1:8" x14ac:dyDescent="0.35">
      <c r="B45">
        <v>2</v>
      </c>
      <c r="C45">
        <v>0</v>
      </c>
      <c r="D45">
        <v>1.7000000000000001E-2</v>
      </c>
      <c r="E45">
        <f>(C45-D45)/($K$9-$K$10)</f>
        <v>-0.17</v>
      </c>
      <c r="F45" s="2">
        <f>C45+(E45*($K$8-$K$9))</f>
        <v>2.5041381607065981E-3</v>
      </c>
      <c r="G45" s="2">
        <f t="shared" ref="G45:G51" si="5">$K$3+(F45*$K$7)</f>
        <v>0.52879107701398265</v>
      </c>
      <c r="H45" s="3">
        <f t="shared" ref="H45:H51" si="6">10^G45</f>
        <v>3.3790224484898235</v>
      </c>
    </row>
    <row r="46" spans="1:8" x14ac:dyDescent="0.35">
      <c r="B46">
        <v>5</v>
      </c>
      <c r="C46">
        <v>0.84199999999999997</v>
      </c>
      <c r="D46">
        <v>0.84599999999999997</v>
      </c>
      <c r="E46">
        <f t="shared" ref="E46:E51" si="7">(C46-D46)/($K$9-$K$10)</f>
        <v>-4.0000000000000036E-2</v>
      </c>
      <c r="F46" s="2">
        <f t="shared" ref="F46:F51" si="8">C46+(E46*($K$8-$K$9))</f>
        <v>0.84258920897898981</v>
      </c>
      <c r="G46" s="2">
        <f t="shared" si="5"/>
        <v>0.8369844384126699</v>
      </c>
      <c r="H46" s="3">
        <f t="shared" si="6"/>
        <v>6.8704382150208483</v>
      </c>
    </row>
    <row r="47" spans="1:8" x14ac:dyDescent="0.35">
      <c r="B47">
        <v>10</v>
      </c>
      <c r="C47">
        <v>1.282</v>
      </c>
      <c r="D47">
        <v>1.27</v>
      </c>
      <c r="E47">
        <f t="shared" si="7"/>
        <v>0.12000000000000011</v>
      </c>
      <c r="F47" s="2">
        <f t="shared" si="8"/>
        <v>1.2802323730630307</v>
      </c>
      <c r="G47" s="2">
        <f t="shared" si="5"/>
        <v>0.99753808055850568</v>
      </c>
      <c r="H47" s="3">
        <f t="shared" si="6"/>
        <v>9.9434725820346443</v>
      </c>
    </row>
    <row r="48" spans="1:8" x14ac:dyDescent="0.35">
      <c r="B48">
        <v>25</v>
      </c>
      <c r="C48">
        <v>1.7509999999999999</v>
      </c>
      <c r="D48">
        <v>1.716</v>
      </c>
      <c r="E48">
        <f t="shared" si="7"/>
        <v>0.3499999999999992</v>
      </c>
      <c r="F48" s="2">
        <f t="shared" si="8"/>
        <v>1.7458444214338393</v>
      </c>
      <c r="G48" s="2">
        <f t="shared" si="5"/>
        <v>1.1683523793477382</v>
      </c>
      <c r="H48" s="3">
        <f t="shared" si="6"/>
        <v>14.735075971801326</v>
      </c>
    </row>
    <row r="49" spans="2:8" x14ac:dyDescent="0.35">
      <c r="B49">
        <v>50</v>
      </c>
      <c r="C49">
        <v>2.0539999999999998</v>
      </c>
      <c r="D49">
        <v>2</v>
      </c>
      <c r="E49">
        <f t="shared" si="7"/>
        <v>0.53999999999999826</v>
      </c>
      <c r="F49" s="2">
        <f t="shared" si="8"/>
        <v>2.0460456787836376</v>
      </c>
      <c r="G49" s="2">
        <f t="shared" si="5"/>
        <v>1.2784841241109532</v>
      </c>
      <c r="H49" s="3">
        <f t="shared" si="6"/>
        <v>18.988214283036502</v>
      </c>
    </row>
    <row r="50" spans="2:8" x14ac:dyDescent="0.35">
      <c r="B50">
        <v>100</v>
      </c>
      <c r="C50">
        <v>2.3260000000000001</v>
      </c>
      <c r="D50">
        <v>2.2519999999999998</v>
      </c>
      <c r="E50">
        <f t="shared" si="7"/>
        <v>0.74000000000000288</v>
      </c>
      <c r="F50" s="2">
        <f t="shared" si="8"/>
        <v>2.3150996338886891</v>
      </c>
      <c r="G50" s="2">
        <f t="shared" si="5"/>
        <v>1.3771891787557984</v>
      </c>
      <c r="H50" s="3">
        <f t="shared" si="6"/>
        <v>23.833574342079643</v>
      </c>
    </row>
    <row r="51" spans="2:8" x14ac:dyDescent="0.35">
      <c r="B51">
        <v>200</v>
      </c>
      <c r="C51">
        <v>2.5760000000000001</v>
      </c>
      <c r="D51">
        <v>2.4820000000000002</v>
      </c>
      <c r="E51">
        <f t="shared" si="7"/>
        <v>0.93999999999999861</v>
      </c>
      <c r="F51" s="2">
        <f t="shared" si="8"/>
        <v>2.5621535889937399</v>
      </c>
      <c r="G51" s="2">
        <f t="shared" si="5"/>
        <v>1.4678233198868882</v>
      </c>
      <c r="H51" s="3">
        <f t="shared" si="6"/>
        <v>29.364547974705253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A483D-1544-4A29-A991-3DDEA7C88F7A}">
  <dimension ref="A1:K51"/>
  <sheetViews>
    <sheetView tabSelected="1" topLeftCell="A34" workbookViewId="0">
      <selection activeCell="D45" sqref="D45:D51"/>
    </sheetView>
  </sheetViews>
  <sheetFormatPr defaultRowHeight="14.5" x14ac:dyDescent="0.35"/>
  <sheetData>
    <row r="1" spans="1:11" x14ac:dyDescent="0.35">
      <c r="A1" t="s">
        <v>202</v>
      </c>
      <c r="B1" t="s">
        <v>203</v>
      </c>
      <c r="C1" t="s">
        <v>204</v>
      </c>
      <c r="D1" t="s">
        <v>205</v>
      </c>
      <c r="E1" t="s">
        <v>206</v>
      </c>
      <c r="F1" t="s">
        <v>207</v>
      </c>
      <c r="G1" t="s">
        <v>208</v>
      </c>
      <c r="H1" t="s">
        <v>209</v>
      </c>
      <c r="J1" t="s">
        <v>210</v>
      </c>
      <c r="K1">
        <f>COUNT(C2:C41)</f>
        <v>40</v>
      </c>
    </row>
    <row r="2" spans="1:11" x14ac:dyDescent="0.35">
      <c r="A2">
        <v>1</v>
      </c>
      <c r="B2" t="s">
        <v>176</v>
      </c>
      <c r="C2">
        <v>1.05</v>
      </c>
      <c r="D2">
        <f t="shared" ref="D2:D41" si="0">LOG(C2)</f>
        <v>2.1189299069938092E-2</v>
      </c>
      <c r="E2">
        <f t="shared" ref="E2:E41" si="1">(D2-$K$3)^2</f>
        <v>0.28472988981983094</v>
      </c>
      <c r="F2">
        <f t="shared" ref="F2:F41" si="2">(D2-$K$3)^3</f>
        <v>-0.15193211728440029</v>
      </c>
      <c r="G2">
        <f t="shared" ref="G2:G41" si="3">($K$1+1)/A2</f>
        <v>41</v>
      </c>
      <c r="H2">
        <f t="shared" ref="H2:H41" si="4">1/G2</f>
        <v>2.4390243902439025E-2</v>
      </c>
      <c r="J2" t="s">
        <v>211</v>
      </c>
      <c r="K2">
        <f>AVERAGE(C2:C41)</f>
        <v>5.0109999999999992</v>
      </c>
    </row>
    <row r="3" spans="1:11" x14ac:dyDescent="0.35">
      <c r="A3">
        <v>2</v>
      </c>
      <c r="B3" t="s">
        <v>58</v>
      </c>
      <c r="C3">
        <v>1.06</v>
      </c>
      <c r="D3">
        <f t="shared" si="0"/>
        <v>2.5305865264770262E-2</v>
      </c>
      <c r="E3">
        <f t="shared" si="1"/>
        <v>0.28035362932066327</v>
      </c>
      <c r="F3">
        <f t="shared" si="2"/>
        <v>-0.14844284659608106</v>
      </c>
      <c r="G3">
        <f t="shared" si="3"/>
        <v>20.5</v>
      </c>
      <c r="H3">
        <f t="shared" si="4"/>
        <v>4.878048780487805E-2</v>
      </c>
      <c r="J3" t="s">
        <v>212</v>
      </c>
      <c r="K3">
        <f>AVERAGE(D2:D41)</f>
        <v>0.55479017033968303</v>
      </c>
    </row>
    <row r="4" spans="1:11" x14ac:dyDescent="0.35">
      <c r="A4">
        <v>3</v>
      </c>
      <c r="B4" t="s">
        <v>22</v>
      </c>
      <c r="C4">
        <v>1.07</v>
      </c>
      <c r="D4">
        <f t="shared" si="0"/>
        <v>2.9383777685209667E-2</v>
      </c>
      <c r="E4">
        <f t="shared" si="1"/>
        <v>0.27605187744218668</v>
      </c>
      <c r="F4">
        <f t="shared" si="2"/>
        <v>-0.1450394211123941</v>
      </c>
      <c r="G4">
        <f t="shared" si="3"/>
        <v>13.666666666666666</v>
      </c>
      <c r="H4">
        <f t="shared" si="4"/>
        <v>7.3170731707317083E-2</v>
      </c>
      <c r="J4" t="s">
        <v>213</v>
      </c>
      <c r="K4">
        <f>SUM(E2:E41)</f>
        <v>5.01218392382762</v>
      </c>
    </row>
    <row r="5" spans="1:11" x14ac:dyDescent="0.35">
      <c r="A5">
        <v>4</v>
      </c>
      <c r="B5" t="s">
        <v>179</v>
      </c>
      <c r="C5">
        <v>1.08</v>
      </c>
      <c r="D5">
        <f t="shared" si="0"/>
        <v>3.342375548694973E-2</v>
      </c>
      <c r="E5">
        <f t="shared" si="1"/>
        <v>0.27182293853639239</v>
      </c>
      <c r="F5">
        <f t="shared" si="2"/>
        <v>-0.14171935093945376</v>
      </c>
      <c r="G5">
        <f t="shared" si="3"/>
        <v>10.25</v>
      </c>
      <c r="H5">
        <f t="shared" si="4"/>
        <v>9.7560975609756101E-2</v>
      </c>
      <c r="J5" t="s">
        <v>214</v>
      </c>
      <c r="K5">
        <f>SUM(F2:F41)</f>
        <v>0.41688616905715625</v>
      </c>
    </row>
    <row r="6" spans="1:11" x14ac:dyDescent="0.35">
      <c r="A6">
        <v>5</v>
      </c>
      <c r="B6" t="s">
        <v>29</v>
      </c>
      <c r="C6">
        <v>1.1299999999999999</v>
      </c>
      <c r="D6">
        <f t="shared" si="0"/>
        <v>5.3078443483419682E-2</v>
      </c>
      <c r="E6">
        <f t="shared" si="1"/>
        <v>0.25171465686509376</v>
      </c>
      <c r="F6">
        <f t="shared" si="2"/>
        <v>-0.12628819517081796</v>
      </c>
      <c r="G6">
        <f t="shared" si="3"/>
        <v>8.1999999999999993</v>
      </c>
      <c r="H6">
        <f t="shared" si="4"/>
        <v>0.12195121951219513</v>
      </c>
      <c r="J6" t="s">
        <v>215</v>
      </c>
      <c r="K6">
        <f>VAR(D2:D41)</f>
        <v>0.12851753650840045</v>
      </c>
    </row>
    <row r="7" spans="1:11" x14ac:dyDescent="0.35">
      <c r="A7">
        <v>6</v>
      </c>
      <c r="B7" t="s">
        <v>45</v>
      </c>
      <c r="C7">
        <v>1.53</v>
      </c>
      <c r="D7">
        <f t="shared" si="0"/>
        <v>0.18469143081759881</v>
      </c>
      <c r="E7">
        <f t="shared" si="1"/>
        <v>0.13697307699583555</v>
      </c>
      <c r="F7">
        <f t="shared" si="2"/>
        <v>-5.0693563144620125E-2</v>
      </c>
      <c r="G7">
        <f t="shared" si="3"/>
        <v>6.833333333333333</v>
      </c>
      <c r="H7">
        <f t="shared" si="4"/>
        <v>0.14634146341463417</v>
      </c>
      <c r="J7" t="s">
        <v>216</v>
      </c>
      <c r="K7">
        <f>STDEV(D2:D41)</f>
        <v>0.35849342603233386</v>
      </c>
    </row>
    <row r="8" spans="1:11" x14ac:dyDescent="0.35">
      <c r="A8">
        <v>7</v>
      </c>
      <c r="B8" t="s">
        <v>164</v>
      </c>
      <c r="C8">
        <v>1.55</v>
      </c>
      <c r="D8">
        <f t="shared" si="0"/>
        <v>0.1903316981702915</v>
      </c>
      <c r="E8">
        <f t="shared" si="1"/>
        <v>0.13282997793604714</v>
      </c>
      <c r="F8">
        <f t="shared" si="2"/>
        <v>-4.8411010816865732E-2</v>
      </c>
      <c r="G8">
        <f t="shared" si="3"/>
        <v>5.8571428571428568</v>
      </c>
      <c r="H8">
        <f t="shared" si="4"/>
        <v>0.17073170731707318</v>
      </c>
      <c r="J8" t="s">
        <v>217</v>
      </c>
      <c r="K8">
        <f>SKEW(D2:D41)</f>
        <v>0.24422250769277948</v>
      </c>
    </row>
    <row r="9" spans="1:11" x14ac:dyDescent="0.35">
      <c r="A9">
        <v>8</v>
      </c>
      <c r="B9" t="s">
        <v>133</v>
      </c>
      <c r="C9">
        <v>1.59</v>
      </c>
      <c r="D9">
        <f t="shared" si="0"/>
        <v>0.20139712432045151</v>
      </c>
      <c r="E9">
        <f t="shared" si="1"/>
        <v>0.12488664497475067</v>
      </c>
      <c r="F9">
        <f t="shared" si="2"/>
        <v>-4.4134071874749492E-2</v>
      </c>
      <c r="G9">
        <f t="shared" si="3"/>
        <v>5.125</v>
      </c>
      <c r="H9">
        <f t="shared" si="4"/>
        <v>0.1951219512195122</v>
      </c>
      <c r="J9" t="s">
        <v>218</v>
      </c>
      <c r="K9">
        <v>0.2</v>
      </c>
    </row>
    <row r="10" spans="1:11" x14ac:dyDescent="0.35">
      <c r="A10">
        <v>9</v>
      </c>
      <c r="B10" t="s">
        <v>26</v>
      </c>
      <c r="C10">
        <v>1.7</v>
      </c>
      <c r="D10">
        <f t="shared" si="0"/>
        <v>0.23044892137827391</v>
      </c>
      <c r="E10">
        <f t="shared" si="1"/>
        <v>0.1051972457778468</v>
      </c>
      <c r="F10">
        <f t="shared" si="2"/>
        <v>-3.4119806082887158E-2</v>
      </c>
      <c r="G10">
        <f t="shared" si="3"/>
        <v>4.5555555555555554</v>
      </c>
      <c r="H10">
        <f t="shared" si="4"/>
        <v>0.21951219512195122</v>
      </c>
      <c r="J10" t="s">
        <v>219</v>
      </c>
      <c r="K10">
        <v>0.3</v>
      </c>
    </row>
    <row r="11" spans="1:11" x14ac:dyDescent="0.35">
      <c r="A11">
        <v>10</v>
      </c>
      <c r="B11" t="s">
        <v>136</v>
      </c>
      <c r="C11">
        <v>1.77</v>
      </c>
      <c r="D11">
        <f t="shared" si="0"/>
        <v>0.24797326636180664</v>
      </c>
      <c r="E11">
        <f t="shared" si="1"/>
        <v>9.4136612566569439E-2</v>
      </c>
      <c r="F11">
        <f t="shared" si="2"/>
        <v>-2.8882704018639689E-2</v>
      </c>
      <c r="G11">
        <f t="shared" si="3"/>
        <v>4.0999999999999996</v>
      </c>
      <c r="H11">
        <f t="shared" si="4"/>
        <v>0.24390243902439027</v>
      </c>
    </row>
    <row r="12" spans="1:11" x14ac:dyDescent="0.35">
      <c r="A12">
        <v>11</v>
      </c>
      <c r="B12" t="s">
        <v>61</v>
      </c>
      <c r="C12">
        <v>2.02</v>
      </c>
      <c r="D12">
        <f t="shared" si="0"/>
        <v>0.30535136944662378</v>
      </c>
      <c r="E12">
        <f t="shared" si="1"/>
        <v>6.221971539096726E-2</v>
      </c>
      <c r="F12">
        <f t="shared" si="2"/>
        <v>-1.5520011199030298E-2</v>
      </c>
      <c r="G12">
        <f t="shared" si="3"/>
        <v>3.7272727272727271</v>
      </c>
      <c r="H12">
        <f t="shared" si="4"/>
        <v>0.26829268292682928</v>
      </c>
    </row>
    <row r="13" spans="1:11" x14ac:dyDescent="0.35">
      <c r="A13">
        <v>12</v>
      </c>
      <c r="B13" t="s">
        <v>76</v>
      </c>
      <c r="C13">
        <v>2.02</v>
      </c>
      <c r="D13">
        <f t="shared" si="0"/>
        <v>0.30535136944662378</v>
      </c>
      <c r="E13">
        <f t="shared" si="1"/>
        <v>6.221971539096726E-2</v>
      </c>
      <c r="F13">
        <f t="shared" si="2"/>
        <v>-1.5520011199030298E-2</v>
      </c>
      <c r="G13">
        <f t="shared" si="3"/>
        <v>3.4166666666666665</v>
      </c>
      <c r="H13">
        <f t="shared" si="4"/>
        <v>0.29268292682926833</v>
      </c>
    </row>
    <row r="14" spans="1:11" x14ac:dyDescent="0.35">
      <c r="A14">
        <v>13</v>
      </c>
      <c r="B14" t="s">
        <v>96</v>
      </c>
      <c r="C14">
        <v>2.0499999999999998</v>
      </c>
      <c r="D14">
        <f t="shared" si="0"/>
        <v>0.31175386105575426</v>
      </c>
      <c r="E14">
        <f t="shared" si="1"/>
        <v>5.9066647630353485E-2</v>
      </c>
      <c r="F14">
        <f t="shared" si="2"/>
        <v>-1.4355340041855428E-2</v>
      </c>
      <c r="G14">
        <f t="shared" si="3"/>
        <v>3.1538461538461537</v>
      </c>
      <c r="H14">
        <f t="shared" si="4"/>
        <v>0.31707317073170732</v>
      </c>
    </row>
    <row r="15" spans="1:11" x14ac:dyDescent="0.35">
      <c r="A15">
        <v>14</v>
      </c>
      <c r="B15" t="s">
        <v>112</v>
      </c>
      <c r="C15">
        <v>2.13</v>
      </c>
      <c r="D15">
        <f t="shared" si="0"/>
        <v>0.32837960343873768</v>
      </c>
      <c r="E15">
        <f t="shared" si="1"/>
        <v>5.1261744804407448E-2</v>
      </c>
      <c r="F15">
        <f t="shared" si="2"/>
        <v>-1.160620070149748E-2</v>
      </c>
      <c r="G15">
        <f t="shared" si="3"/>
        <v>2.9285714285714284</v>
      </c>
      <c r="H15">
        <f t="shared" si="4"/>
        <v>0.34146341463414637</v>
      </c>
    </row>
    <row r="16" spans="1:11" x14ac:dyDescent="0.35">
      <c r="A16">
        <v>15</v>
      </c>
      <c r="B16" t="s">
        <v>139</v>
      </c>
      <c r="C16">
        <v>2.19</v>
      </c>
      <c r="D16">
        <f t="shared" si="0"/>
        <v>0.34044411484011833</v>
      </c>
      <c r="E16">
        <f t="shared" si="1"/>
        <v>4.5944231508222473E-2</v>
      </c>
      <c r="F16">
        <f t="shared" si="2"/>
        <v>-9.8479647967463033E-3</v>
      </c>
      <c r="G16">
        <f t="shared" si="3"/>
        <v>2.7333333333333334</v>
      </c>
      <c r="H16">
        <f t="shared" si="4"/>
        <v>0.36585365853658536</v>
      </c>
    </row>
    <row r="17" spans="1:8" x14ac:dyDescent="0.35">
      <c r="A17">
        <v>16</v>
      </c>
      <c r="B17" t="s">
        <v>149</v>
      </c>
      <c r="C17">
        <v>2.44</v>
      </c>
      <c r="D17">
        <f t="shared" si="0"/>
        <v>0.38738982633872943</v>
      </c>
      <c r="E17">
        <f t="shared" si="1"/>
        <v>2.8022875171637603E-2</v>
      </c>
      <c r="F17">
        <f t="shared" si="2"/>
        <v>-4.6910389436279161E-3</v>
      </c>
      <c r="G17">
        <f t="shared" si="3"/>
        <v>2.5625</v>
      </c>
      <c r="H17">
        <f t="shared" si="4"/>
        <v>0.3902439024390244</v>
      </c>
    </row>
    <row r="18" spans="1:8" x14ac:dyDescent="0.35">
      <c r="A18">
        <v>17</v>
      </c>
      <c r="B18" t="s">
        <v>197</v>
      </c>
      <c r="C18">
        <v>2.48</v>
      </c>
      <c r="D18">
        <f t="shared" si="0"/>
        <v>0.39445168082621629</v>
      </c>
      <c r="E18">
        <f t="shared" si="1"/>
        <v>2.5708431219460086E-2</v>
      </c>
      <c r="F18">
        <f t="shared" si="2"/>
        <v>-4.122051029489082E-3</v>
      </c>
      <c r="G18">
        <f t="shared" si="3"/>
        <v>2.4117647058823528</v>
      </c>
      <c r="H18">
        <f t="shared" si="4"/>
        <v>0.41463414634146345</v>
      </c>
    </row>
    <row r="19" spans="1:8" x14ac:dyDescent="0.35">
      <c r="A19">
        <v>18</v>
      </c>
      <c r="B19" t="s">
        <v>101</v>
      </c>
      <c r="C19">
        <v>2.68</v>
      </c>
      <c r="D19">
        <f t="shared" si="0"/>
        <v>0.42813479402878885</v>
      </c>
      <c r="E19">
        <f t="shared" si="1"/>
        <v>1.6041584348454214E-2</v>
      </c>
      <c r="F19">
        <f t="shared" si="2"/>
        <v>-2.0317529022764189E-3</v>
      </c>
      <c r="G19">
        <f t="shared" si="3"/>
        <v>2.2777777777777777</v>
      </c>
      <c r="H19">
        <f t="shared" si="4"/>
        <v>0.43902439024390244</v>
      </c>
    </row>
    <row r="20" spans="1:8" x14ac:dyDescent="0.35">
      <c r="A20">
        <v>19</v>
      </c>
      <c r="B20" t="s">
        <v>128</v>
      </c>
      <c r="C20">
        <v>2.88</v>
      </c>
      <c r="D20">
        <f t="shared" si="0"/>
        <v>0.45939248775923086</v>
      </c>
      <c r="E20">
        <f t="shared" si="1"/>
        <v>9.1007178417207082E-3</v>
      </c>
      <c r="F20">
        <f t="shared" si="2"/>
        <v>-8.6818739191872986E-4</v>
      </c>
      <c r="G20">
        <f t="shared" si="3"/>
        <v>2.1578947368421053</v>
      </c>
      <c r="H20">
        <f t="shared" si="4"/>
        <v>0.46341463414634143</v>
      </c>
    </row>
    <row r="21" spans="1:8" x14ac:dyDescent="0.35">
      <c r="A21">
        <v>20</v>
      </c>
      <c r="B21" t="s">
        <v>190</v>
      </c>
      <c r="C21">
        <v>3.71</v>
      </c>
      <c r="D21">
        <f t="shared" si="0"/>
        <v>0.56937390961504586</v>
      </c>
      <c r="E21">
        <f t="shared" si="1"/>
        <v>2.126854512517603E-4</v>
      </c>
      <c r="F21">
        <f t="shared" si="2"/>
        <v>3.101749168718563E-6</v>
      </c>
      <c r="G21">
        <f t="shared" si="3"/>
        <v>2.0499999999999998</v>
      </c>
      <c r="H21">
        <f t="shared" si="4"/>
        <v>0.48780487804878053</v>
      </c>
    </row>
    <row r="22" spans="1:8" x14ac:dyDescent="0.35">
      <c r="A22">
        <v>21</v>
      </c>
      <c r="B22" t="s">
        <v>85</v>
      </c>
      <c r="C22">
        <v>3.9</v>
      </c>
      <c r="D22">
        <f t="shared" si="0"/>
        <v>0.59106460702649921</v>
      </c>
      <c r="E22">
        <f t="shared" si="1"/>
        <v>1.3158347569458355E-3</v>
      </c>
      <c r="F22">
        <f t="shared" si="2"/>
        <v>4.7731164581143867E-5</v>
      </c>
      <c r="G22">
        <f t="shared" si="3"/>
        <v>1.9523809523809523</v>
      </c>
      <c r="H22">
        <f t="shared" si="4"/>
        <v>0.51219512195121952</v>
      </c>
    </row>
    <row r="23" spans="1:8" x14ac:dyDescent="0.35">
      <c r="A23">
        <v>22</v>
      </c>
      <c r="B23" t="s">
        <v>51</v>
      </c>
      <c r="C23">
        <v>3.97</v>
      </c>
      <c r="D23">
        <f t="shared" si="0"/>
        <v>0.59879050676311507</v>
      </c>
      <c r="E23">
        <f t="shared" si="1"/>
        <v>1.9360296053752002E-3</v>
      </c>
      <c r="F23">
        <f t="shared" si="2"/>
        <v>8.5185953962233174E-5</v>
      </c>
      <c r="G23">
        <f t="shared" si="3"/>
        <v>1.8636363636363635</v>
      </c>
      <c r="H23">
        <f t="shared" si="4"/>
        <v>0.53658536585365857</v>
      </c>
    </row>
    <row r="24" spans="1:8" x14ac:dyDescent="0.35">
      <c r="A24">
        <v>23</v>
      </c>
      <c r="B24" t="s">
        <v>39</v>
      </c>
      <c r="C24">
        <v>4.13</v>
      </c>
      <c r="D24">
        <f t="shared" si="0"/>
        <v>0.61595005165640104</v>
      </c>
      <c r="E24">
        <f t="shared" si="1"/>
        <v>3.7405310826750331E-3</v>
      </c>
      <c r="F24">
        <f t="shared" si="2"/>
        <v>2.2877043707789975E-4</v>
      </c>
      <c r="G24">
        <f t="shared" si="3"/>
        <v>1.7826086956521738</v>
      </c>
      <c r="H24">
        <f t="shared" si="4"/>
        <v>0.56097560975609762</v>
      </c>
    </row>
    <row r="25" spans="1:8" x14ac:dyDescent="0.35">
      <c r="A25">
        <v>24</v>
      </c>
      <c r="B25" t="s">
        <v>186</v>
      </c>
      <c r="C25">
        <v>4.18</v>
      </c>
      <c r="D25">
        <f t="shared" si="0"/>
        <v>0.62117628177503514</v>
      </c>
      <c r="E25">
        <f t="shared" si="1"/>
        <v>4.4071157915069889E-3</v>
      </c>
      <c r="F25">
        <f t="shared" si="2"/>
        <v>2.9257128004348302E-4</v>
      </c>
      <c r="G25">
        <f t="shared" si="3"/>
        <v>1.7083333333333333</v>
      </c>
      <c r="H25">
        <f t="shared" si="4"/>
        <v>0.58536585365853666</v>
      </c>
    </row>
    <row r="26" spans="1:8" x14ac:dyDescent="0.35">
      <c r="A26">
        <v>25</v>
      </c>
      <c r="B26" t="s">
        <v>182</v>
      </c>
      <c r="C26">
        <v>4.51</v>
      </c>
      <c r="D26">
        <f t="shared" si="0"/>
        <v>0.65417654187796048</v>
      </c>
      <c r="E26">
        <f t="shared" si="1"/>
        <v>9.8776508475445259E-3</v>
      </c>
      <c r="F26">
        <f t="shared" si="2"/>
        <v>9.8170387705944135E-4</v>
      </c>
      <c r="G26">
        <f t="shared" si="3"/>
        <v>1.64</v>
      </c>
      <c r="H26">
        <f t="shared" si="4"/>
        <v>0.6097560975609756</v>
      </c>
    </row>
    <row r="27" spans="1:8" x14ac:dyDescent="0.35">
      <c r="A27">
        <v>26</v>
      </c>
      <c r="B27" t="s">
        <v>80</v>
      </c>
      <c r="C27">
        <v>4.6500000000000004</v>
      </c>
      <c r="D27">
        <f t="shared" si="0"/>
        <v>0.66745295288995399</v>
      </c>
      <c r="E27">
        <f t="shared" si="1"/>
        <v>1.2692902571969637E-2</v>
      </c>
      <c r="F27">
        <f t="shared" si="2"/>
        <v>1.4300177223975901E-3</v>
      </c>
      <c r="G27">
        <f t="shared" si="3"/>
        <v>1.5769230769230769</v>
      </c>
      <c r="H27">
        <f t="shared" si="4"/>
        <v>0.63414634146341464</v>
      </c>
    </row>
    <row r="28" spans="1:8" x14ac:dyDescent="0.35">
      <c r="A28">
        <v>27</v>
      </c>
      <c r="B28" t="s">
        <v>15</v>
      </c>
      <c r="C28">
        <v>5.13</v>
      </c>
      <c r="D28">
        <f t="shared" si="0"/>
        <v>0.71011736511181622</v>
      </c>
      <c r="E28">
        <f t="shared" si="1"/>
        <v>2.41265374357802E-2</v>
      </c>
      <c r="F28">
        <f t="shared" si="2"/>
        <v>3.747507379464594E-3</v>
      </c>
      <c r="G28">
        <f t="shared" si="3"/>
        <v>1.5185185185185186</v>
      </c>
      <c r="H28">
        <f t="shared" si="4"/>
        <v>0.65853658536585358</v>
      </c>
    </row>
    <row r="29" spans="1:8" x14ac:dyDescent="0.35">
      <c r="A29">
        <v>28</v>
      </c>
      <c r="B29" t="s">
        <v>193</v>
      </c>
      <c r="C29">
        <v>5.71</v>
      </c>
      <c r="D29">
        <f t="shared" si="0"/>
        <v>0.75663610824584804</v>
      </c>
      <c r="E29">
        <f t="shared" si="1"/>
        <v>4.0741782649219418E-2</v>
      </c>
      <c r="F29">
        <f t="shared" si="2"/>
        <v>8.2235633308008135E-3</v>
      </c>
      <c r="G29">
        <f t="shared" si="3"/>
        <v>1.4642857142857142</v>
      </c>
      <c r="H29">
        <f t="shared" si="4"/>
        <v>0.68292682926829273</v>
      </c>
    </row>
    <row r="30" spans="1:8" x14ac:dyDescent="0.35">
      <c r="A30">
        <v>29</v>
      </c>
      <c r="B30" t="s">
        <v>90</v>
      </c>
      <c r="C30">
        <v>6.37</v>
      </c>
      <c r="D30">
        <f t="shared" si="0"/>
        <v>0.80413943233535046</v>
      </c>
      <c r="E30">
        <f t="shared" si="1"/>
        <v>6.2175054457783999E-2</v>
      </c>
      <c r="F30">
        <f t="shared" si="2"/>
        <v>1.5503303943588871E-2</v>
      </c>
      <c r="G30">
        <f t="shared" si="3"/>
        <v>1.4137931034482758</v>
      </c>
      <c r="H30">
        <f t="shared" si="4"/>
        <v>0.70731707317073178</v>
      </c>
    </row>
    <row r="31" spans="1:8" x14ac:dyDescent="0.35">
      <c r="A31">
        <v>30</v>
      </c>
      <c r="B31" t="s">
        <v>117</v>
      </c>
      <c r="C31">
        <v>6.37</v>
      </c>
      <c r="D31">
        <f t="shared" si="0"/>
        <v>0.80413943233535046</v>
      </c>
      <c r="E31">
        <f t="shared" si="1"/>
        <v>6.2175054457783999E-2</v>
      </c>
      <c r="F31">
        <f t="shared" si="2"/>
        <v>1.5503303943588871E-2</v>
      </c>
      <c r="G31">
        <f t="shared" si="3"/>
        <v>1.3666666666666667</v>
      </c>
      <c r="H31">
        <f t="shared" si="4"/>
        <v>0.73170731707317072</v>
      </c>
    </row>
    <row r="32" spans="1:8" x14ac:dyDescent="0.35">
      <c r="A32">
        <v>31</v>
      </c>
      <c r="B32" t="s">
        <v>158</v>
      </c>
      <c r="C32">
        <v>7.06</v>
      </c>
      <c r="D32">
        <f t="shared" si="0"/>
        <v>0.84880470105180372</v>
      </c>
      <c r="E32">
        <f t="shared" si="1"/>
        <v>8.6444544269868556E-2</v>
      </c>
      <c r="F32">
        <f t="shared" si="2"/>
        <v>2.5415952116128546E-2</v>
      </c>
      <c r="G32">
        <f t="shared" si="3"/>
        <v>1.3225806451612903</v>
      </c>
      <c r="H32">
        <f t="shared" si="4"/>
        <v>0.75609756097560976</v>
      </c>
    </row>
    <row r="33" spans="1:8" x14ac:dyDescent="0.35">
      <c r="A33">
        <v>32</v>
      </c>
      <c r="B33" t="s">
        <v>153</v>
      </c>
      <c r="C33">
        <v>7.18</v>
      </c>
      <c r="D33">
        <f t="shared" si="0"/>
        <v>0.85612444424230028</v>
      </c>
      <c r="E33">
        <f t="shared" si="1"/>
        <v>9.0802344628417547E-2</v>
      </c>
      <c r="F33">
        <f t="shared" si="2"/>
        <v>2.7361858587259417E-2</v>
      </c>
      <c r="G33">
        <f t="shared" si="3"/>
        <v>1.28125</v>
      </c>
      <c r="H33">
        <f t="shared" si="4"/>
        <v>0.78048780487804881</v>
      </c>
    </row>
    <row r="34" spans="1:8" x14ac:dyDescent="0.35">
      <c r="A34">
        <v>33</v>
      </c>
      <c r="B34" t="s">
        <v>66</v>
      </c>
      <c r="C34">
        <v>8.02</v>
      </c>
      <c r="D34">
        <f t="shared" si="0"/>
        <v>0.90417436828416353</v>
      </c>
      <c r="E34">
        <f t="shared" si="1"/>
        <v>0.12206931777330793</v>
      </c>
      <c r="F34">
        <f t="shared" si="2"/>
        <v>4.264909068385711E-2</v>
      </c>
      <c r="G34">
        <f t="shared" si="3"/>
        <v>1.2424242424242424</v>
      </c>
      <c r="H34">
        <f t="shared" si="4"/>
        <v>0.80487804878048785</v>
      </c>
    </row>
    <row r="35" spans="1:8" x14ac:dyDescent="0.35">
      <c r="A35">
        <v>34</v>
      </c>
      <c r="B35" t="s">
        <v>8</v>
      </c>
      <c r="C35">
        <v>8.5500000000000007</v>
      </c>
      <c r="D35">
        <f t="shared" si="0"/>
        <v>0.9319661147281727</v>
      </c>
      <c r="E35">
        <f t="shared" si="1"/>
        <v>0.14226169302534905</v>
      </c>
      <c r="F35">
        <f t="shared" si="2"/>
        <v>5.3657688417141441E-2</v>
      </c>
      <c r="G35">
        <f t="shared" si="3"/>
        <v>1.2058823529411764</v>
      </c>
      <c r="H35">
        <f t="shared" si="4"/>
        <v>0.8292682926829269</v>
      </c>
    </row>
    <row r="36" spans="1:8" x14ac:dyDescent="0.35">
      <c r="A36">
        <v>35</v>
      </c>
      <c r="B36" t="s">
        <v>32</v>
      </c>
      <c r="C36">
        <v>10.48</v>
      </c>
      <c r="D36">
        <f t="shared" si="0"/>
        <v>1.0203612826477078</v>
      </c>
      <c r="E36">
        <f t="shared" si="1"/>
        <v>0.21675646061573137</v>
      </c>
      <c r="F36">
        <f t="shared" si="2"/>
        <v>0.10091554646881661</v>
      </c>
      <c r="G36">
        <f t="shared" si="3"/>
        <v>1.1714285714285715</v>
      </c>
      <c r="H36">
        <f t="shared" si="4"/>
        <v>0.85365853658536583</v>
      </c>
    </row>
    <row r="37" spans="1:8" x14ac:dyDescent="0.35">
      <c r="A37">
        <v>36</v>
      </c>
      <c r="B37" t="s">
        <v>144</v>
      </c>
      <c r="C37">
        <v>11.69</v>
      </c>
      <c r="D37">
        <f t="shared" si="0"/>
        <v>1.06781451116184</v>
      </c>
      <c r="E37">
        <f t="shared" si="1"/>
        <v>0.26319397427600866</v>
      </c>
      <c r="F37">
        <f t="shared" si="2"/>
        <v>0.13502491516131307</v>
      </c>
      <c r="G37">
        <f t="shared" si="3"/>
        <v>1.1388888888888888</v>
      </c>
      <c r="H37">
        <f t="shared" si="4"/>
        <v>0.87804878048780488</v>
      </c>
    </row>
    <row r="38" spans="1:8" x14ac:dyDescent="0.35">
      <c r="A38">
        <v>37</v>
      </c>
      <c r="B38" t="s">
        <v>69</v>
      </c>
      <c r="C38">
        <v>12.24</v>
      </c>
      <c r="D38">
        <f t="shared" si="0"/>
        <v>1.0877814178095424</v>
      </c>
      <c r="E38">
        <f t="shared" si="1"/>
        <v>0.28407966987947686</v>
      </c>
      <c r="F38">
        <f t="shared" si="2"/>
        <v>0.1514119776298882</v>
      </c>
      <c r="G38">
        <f t="shared" si="3"/>
        <v>1.1081081081081081</v>
      </c>
      <c r="H38">
        <f t="shared" si="4"/>
        <v>0.90243902439024393</v>
      </c>
    </row>
    <row r="39" spans="1:8" x14ac:dyDescent="0.35">
      <c r="A39">
        <v>38</v>
      </c>
      <c r="B39" t="s">
        <v>169</v>
      </c>
      <c r="C39">
        <v>13.98</v>
      </c>
      <c r="D39">
        <f t="shared" si="0"/>
        <v>1.1455071714096625</v>
      </c>
      <c r="E39">
        <f t="shared" si="1"/>
        <v>0.34894657535311013</v>
      </c>
      <c r="F39">
        <f t="shared" si="2"/>
        <v>0.20612867452622882</v>
      </c>
      <c r="G39">
        <f t="shared" si="3"/>
        <v>1.0789473684210527</v>
      </c>
      <c r="H39">
        <f t="shared" si="4"/>
        <v>0.92682926829268286</v>
      </c>
    </row>
    <row r="40" spans="1:8" x14ac:dyDescent="0.35">
      <c r="A40">
        <v>39</v>
      </c>
      <c r="B40" t="s">
        <v>106</v>
      </c>
      <c r="C40">
        <v>14.85</v>
      </c>
      <c r="D40">
        <f t="shared" si="0"/>
        <v>1.1717264536532312</v>
      </c>
      <c r="E40">
        <f t="shared" si="1"/>
        <v>0.38061037766873462</v>
      </c>
      <c r="F40">
        <f t="shared" si="2"/>
        <v>0.23481235178951504</v>
      </c>
      <c r="G40">
        <f t="shared" si="3"/>
        <v>1.0512820512820513</v>
      </c>
      <c r="H40">
        <f t="shared" si="4"/>
        <v>0.95121951219512191</v>
      </c>
    </row>
    <row r="41" spans="1:8" x14ac:dyDescent="0.35">
      <c r="A41">
        <v>40</v>
      </c>
      <c r="B41" t="s">
        <v>122</v>
      </c>
      <c r="C41">
        <v>19.34</v>
      </c>
      <c r="D41">
        <f t="shared" si="0"/>
        <v>1.2864564697469829</v>
      </c>
      <c r="E41">
        <f t="shared" si="1"/>
        <v>0.53533557368837259</v>
      </c>
      <c r="F41">
        <f t="shared" si="2"/>
        <v>0.39168699814165547</v>
      </c>
      <c r="G41">
        <f t="shared" si="3"/>
        <v>1.0249999999999999</v>
      </c>
      <c r="H41">
        <f t="shared" si="4"/>
        <v>0.97560975609756106</v>
      </c>
    </row>
    <row r="44" spans="1:8" x14ac:dyDescent="0.35">
      <c r="B44" t="s">
        <v>220</v>
      </c>
      <c r="C44" t="s">
        <v>227</v>
      </c>
      <c r="D44" t="s">
        <v>228</v>
      </c>
      <c r="E44" t="s">
        <v>222</v>
      </c>
      <c r="F44" t="s">
        <v>223</v>
      </c>
      <c r="G44" t="s">
        <v>224</v>
      </c>
      <c r="H44" s="1" t="s">
        <v>225</v>
      </c>
    </row>
    <row r="45" spans="1:8" x14ac:dyDescent="0.35">
      <c r="B45">
        <v>2</v>
      </c>
      <c r="C45">
        <v>-3.3000000000000002E-2</v>
      </c>
      <c r="D45">
        <v>-0.05</v>
      </c>
      <c r="E45">
        <f>(C45-D45)/($K$9-$K$10)</f>
        <v>-0.17000000000000004</v>
      </c>
      <c r="F45" s="2">
        <f>C45+(E45*($K$8-$K$9))</f>
        <v>-4.0517826307772516E-2</v>
      </c>
      <c r="G45" s="2">
        <f t="shared" ref="G45:G51" si="5">$K$3+(F45*$K$7)</f>
        <v>0.54026479597122667</v>
      </c>
      <c r="H45" s="3">
        <f t="shared" ref="H45:H51" si="6">10^G45</f>
        <v>3.4694832566336067</v>
      </c>
    </row>
    <row r="46" spans="1:8" x14ac:dyDescent="0.35">
      <c r="B46">
        <v>5</v>
      </c>
      <c r="C46">
        <v>0.83</v>
      </c>
      <c r="D46">
        <v>0.82399999999999995</v>
      </c>
      <c r="E46">
        <f t="shared" ref="E46:E51" si="7">(C46-D46)/($K$9-$K$10)</f>
        <v>-6.0000000000000067E-2</v>
      </c>
      <c r="F46" s="2">
        <f t="shared" ref="F46:F51" si="8">C46+(E46*($K$8-$K$9))</f>
        <v>0.82734664953843318</v>
      </c>
      <c r="G46" s="2">
        <f t="shared" si="5"/>
        <v>0.8513885052490886</v>
      </c>
      <c r="H46" s="3">
        <f t="shared" si="6"/>
        <v>7.1021281639346263</v>
      </c>
    </row>
    <row r="47" spans="1:8" x14ac:dyDescent="0.35">
      <c r="B47">
        <v>10</v>
      </c>
      <c r="C47">
        <v>1.3009999999999999</v>
      </c>
      <c r="D47">
        <v>1.3089999999999999</v>
      </c>
      <c r="E47">
        <f t="shared" si="7"/>
        <v>8.0000000000000085E-2</v>
      </c>
      <c r="F47" s="2">
        <f t="shared" si="8"/>
        <v>1.3045378006154222</v>
      </c>
      <c r="G47" s="2">
        <f t="shared" si="5"/>
        <v>1.0224583958709914</v>
      </c>
      <c r="H47" s="3">
        <f t="shared" si="6"/>
        <v>10.530728010326074</v>
      </c>
    </row>
    <row r="48" spans="1:8" x14ac:dyDescent="0.35">
      <c r="B48">
        <v>25</v>
      </c>
      <c r="C48">
        <v>1.8180000000000001</v>
      </c>
      <c r="D48">
        <v>1.849</v>
      </c>
      <c r="E48">
        <f t="shared" si="7"/>
        <v>0.30999999999999922</v>
      </c>
      <c r="F48" s="2">
        <f t="shared" si="8"/>
        <v>1.8317089773847617</v>
      </c>
      <c r="G48" s="2">
        <f t="shared" si="5"/>
        <v>1.2114457971365291</v>
      </c>
      <c r="H48" s="3">
        <f t="shared" si="6"/>
        <v>16.272182152239004</v>
      </c>
    </row>
    <row r="49" spans="2:8" x14ac:dyDescent="0.35">
      <c r="B49">
        <v>50</v>
      </c>
      <c r="C49">
        <v>2.1589999999999998</v>
      </c>
      <c r="D49">
        <v>2.2109999999999999</v>
      </c>
      <c r="E49">
        <f t="shared" si="7"/>
        <v>0.52000000000000057</v>
      </c>
      <c r="F49" s="2">
        <f t="shared" si="8"/>
        <v>2.1819957040002453</v>
      </c>
      <c r="G49" s="2">
        <f t="shared" si="5"/>
        <v>1.3370212858545654</v>
      </c>
      <c r="H49" s="3">
        <f t="shared" si="6"/>
        <v>21.728076709713193</v>
      </c>
    </row>
    <row r="50" spans="2:8" x14ac:dyDescent="0.35">
      <c r="B50">
        <v>100</v>
      </c>
      <c r="C50">
        <v>2.472</v>
      </c>
      <c r="D50">
        <v>2.544</v>
      </c>
      <c r="E50">
        <f t="shared" si="7"/>
        <v>0.72000000000000075</v>
      </c>
      <c r="F50" s="2">
        <f t="shared" si="8"/>
        <v>2.5038402055388014</v>
      </c>
      <c r="G50" s="2">
        <f t="shared" si="5"/>
        <v>1.4524004238607908</v>
      </c>
      <c r="H50" s="3">
        <f t="shared" si="6"/>
        <v>28.340037714261044</v>
      </c>
    </row>
    <row r="51" spans="2:8" x14ac:dyDescent="0.35">
      <c r="B51">
        <v>200</v>
      </c>
      <c r="C51">
        <v>2.7629999999999999</v>
      </c>
      <c r="D51">
        <v>2.8559999999999999</v>
      </c>
      <c r="E51">
        <f t="shared" si="7"/>
        <v>0.92999999999999994</v>
      </c>
      <c r="F51" s="2">
        <f t="shared" si="8"/>
        <v>2.804126932154285</v>
      </c>
      <c r="G51" s="2">
        <f t="shared" si="5"/>
        <v>1.5600512412772103</v>
      </c>
      <c r="H51" s="3">
        <f t="shared" si="6"/>
        <v>36.312089593347132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2019-04-16T21:52:21Z</dcterms:modified>
</cp:coreProperties>
</file>