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Nishbash\"/>
    </mc:Choice>
  </mc:AlternateContent>
  <xr:revisionPtr revIDLastSave="0" documentId="13_ncr:1_{8CB5BE2D-FDBD-461D-B702-10E33EF1BA2F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4" l="1"/>
  <c r="E22" i="4"/>
  <c r="E21" i="4"/>
  <c r="E20" i="4"/>
  <c r="E19" i="4"/>
  <c r="E18" i="4"/>
  <c r="E17" i="4"/>
  <c r="D13" i="4"/>
  <c r="D12" i="4"/>
  <c r="D11" i="4"/>
  <c r="D10" i="4"/>
  <c r="D9" i="4"/>
  <c r="D8" i="4"/>
  <c r="D7" i="4"/>
  <c r="D6" i="4"/>
  <c r="D5" i="4"/>
  <c r="D4" i="4"/>
  <c r="D3" i="4"/>
  <c r="K2" i="4"/>
  <c r="D2" i="4"/>
  <c r="K1" i="4"/>
  <c r="G10" i="4" s="1"/>
  <c r="H10" i="4" s="1"/>
  <c r="E23" i="2"/>
  <c r="E22" i="2"/>
  <c r="E21" i="2"/>
  <c r="E20" i="2"/>
  <c r="E19" i="2"/>
  <c r="E18" i="2"/>
  <c r="E17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5" i="2" s="1"/>
  <c r="H5" i="2" s="1"/>
  <c r="I11" i="1"/>
  <c r="I13" i="1"/>
  <c r="I12" i="1"/>
  <c r="I10" i="1"/>
  <c r="I14" i="1"/>
  <c r="I8" i="1"/>
  <c r="I6" i="1"/>
  <c r="I5" i="1"/>
  <c r="I4" i="1"/>
  <c r="I3" i="1"/>
  <c r="I7" i="1"/>
  <c r="H11" i="1"/>
  <c r="H13" i="1"/>
  <c r="H12" i="1"/>
  <c r="H10" i="1"/>
  <c r="H14" i="1"/>
  <c r="H8" i="1"/>
  <c r="H6" i="1"/>
  <c r="H5" i="1"/>
  <c r="H4" i="1"/>
  <c r="H3" i="1"/>
  <c r="H7" i="1"/>
  <c r="I9" i="1"/>
  <c r="H9" i="1"/>
  <c r="K3" i="4" l="1"/>
  <c r="E3" i="4" s="1"/>
  <c r="F10" i="4"/>
  <c r="K7" i="4"/>
  <c r="F8" i="4"/>
  <c r="F19" i="4"/>
  <c r="G2" i="4"/>
  <c r="H2" i="4" s="1"/>
  <c r="G4" i="4"/>
  <c r="H4" i="4" s="1"/>
  <c r="G6" i="4"/>
  <c r="H6" i="4" s="1"/>
  <c r="E7" i="4"/>
  <c r="G8" i="4"/>
  <c r="H8" i="4" s="1"/>
  <c r="G11" i="4"/>
  <c r="H11" i="4" s="1"/>
  <c r="F12" i="4"/>
  <c r="F5" i="4"/>
  <c r="F7" i="4"/>
  <c r="G12" i="4"/>
  <c r="H12" i="4" s="1"/>
  <c r="F13" i="4"/>
  <c r="G3" i="4"/>
  <c r="H3" i="4" s="1"/>
  <c r="E4" i="4"/>
  <c r="G5" i="4"/>
  <c r="H5" i="4" s="1"/>
  <c r="K6" i="4"/>
  <c r="G7" i="4"/>
  <c r="H7" i="4" s="1"/>
  <c r="E8" i="4"/>
  <c r="K8" i="4"/>
  <c r="F20" i="4" s="1"/>
  <c r="G9" i="4"/>
  <c r="H9" i="4" s="1"/>
  <c r="E11" i="4"/>
  <c r="G13" i="4"/>
  <c r="H13" i="4" s="1"/>
  <c r="G10" i="2"/>
  <c r="H10" i="2" s="1"/>
  <c r="G13" i="2"/>
  <c r="H13" i="2" s="1"/>
  <c r="K8" i="2"/>
  <c r="F17" i="2" s="1"/>
  <c r="G7" i="2"/>
  <c r="H7" i="2" s="1"/>
  <c r="G9" i="2"/>
  <c r="H9" i="2" s="1"/>
  <c r="G3" i="2"/>
  <c r="H3" i="2" s="1"/>
  <c r="F20" i="2"/>
  <c r="F21" i="2"/>
  <c r="K7" i="2"/>
  <c r="K3" i="2"/>
  <c r="K6" i="2"/>
  <c r="F23" i="2"/>
  <c r="G4" i="2"/>
  <c r="H4" i="2" s="1"/>
  <c r="G8" i="2"/>
  <c r="H8" i="2" s="1"/>
  <c r="G11" i="2"/>
  <c r="H11" i="2" s="1"/>
  <c r="G2" i="2"/>
  <c r="H2" i="2" s="1"/>
  <c r="G6" i="2"/>
  <c r="H6" i="2" s="1"/>
  <c r="G12" i="2"/>
  <c r="H12" i="2" s="1"/>
  <c r="E10" i="4" l="1"/>
  <c r="F3" i="4"/>
  <c r="E9" i="4"/>
  <c r="E5" i="4"/>
  <c r="F17" i="4"/>
  <c r="G17" i="4" s="1"/>
  <c r="H17" i="4" s="1"/>
  <c r="F2" i="4"/>
  <c r="G19" i="4"/>
  <c r="H19" i="4" s="1"/>
  <c r="F11" i="4"/>
  <c r="G20" i="4"/>
  <c r="H20" i="4" s="1"/>
  <c r="E6" i="4"/>
  <c r="E2" i="4"/>
  <c r="K4" i="4" s="1"/>
  <c r="F9" i="4"/>
  <c r="E13" i="4"/>
  <c r="E12" i="4"/>
  <c r="F4" i="4"/>
  <c r="F6" i="4"/>
  <c r="F22" i="4"/>
  <c r="G22" i="4" s="1"/>
  <c r="H22" i="4" s="1"/>
  <c r="F18" i="4"/>
  <c r="G18" i="4" s="1"/>
  <c r="H18" i="4" s="1"/>
  <c r="F23" i="4"/>
  <c r="G23" i="4" s="1"/>
  <c r="H23" i="4" s="1"/>
  <c r="F21" i="4"/>
  <c r="G21" i="4" s="1"/>
  <c r="H21" i="4" s="1"/>
  <c r="F19" i="2"/>
  <c r="F22" i="2"/>
  <c r="G22" i="2" s="1"/>
  <c r="H22" i="2" s="1"/>
  <c r="F18" i="2"/>
  <c r="G18" i="2" s="1"/>
  <c r="H18" i="2" s="1"/>
  <c r="G23" i="2"/>
  <c r="H23" i="2" s="1"/>
  <c r="G21" i="2"/>
  <c r="H21" i="2" s="1"/>
  <c r="G20" i="2"/>
  <c r="H20" i="2" s="1"/>
  <c r="G19" i="2"/>
  <c r="H19" i="2" s="1"/>
  <c r="G17" i="2"/>
  <c r="H17" i="2" s="1"/>
  <c r="F11" i="2"/>
  <c r="F10" i="2"/>
  <c r="F4" i="2"/>
  <c r="E2" i="2"/>
  <c r="E11" i="2"/>
  <c r="F6" i="2"/>
  <c r="E4" i="2"/>
  <c r="E8" i="2"/>
  <c r="F8" i="2"/>
  <c r="E6" i="2"/>
  <c r="F2" i="2"/>
  <c r="E9" i="2"/>
  <c r="E10" i="2"/>
  <c r="F12" i="2"/>
  <c r="F5" i="2"/>
  <c r="E7" i="2"/>
  <c r="E5" i="2"/>
  <c r="F9" i="2"/>
  <c r="E3" i="2"/>
  <c r="F7" i="2"/>
  <c r="F13" i="2"/>
  <c r="E13" i="2"/>
  <c r="F3" i="2"/>
  <c r="E12" i="2"/>
  <c r="K5" i="4" l="1"/>
  <c r="K4" i="2"/>
  <c r="K5" i="2"/>
</calcChain>
</file>

<file path=xl/sharedStrings.xml><?xml version="1.0" encoding="utf-8"?>
<sst xmlns="http://schemas.openxmlformats.org/spreadsheetml/2006/main" count="168" uniqueCount="117">
  <si>
    <t>Nishbash</t>
  </si>
  <si>
    <t>start_date</t>
  </si>
  <si>
    <t>end_date</t>
  </si>
  <si>
    <t>duration</t>
  </si>
  <si>
    <t>peak</t>
  </si>
  <si>
    <t>sum</t>
  </si>
  <si>
    <t>average</t>
  </si>
  <si>
    <t>median</t>
  </si>
  <si>
    <t>01/01/1955</t>
  </si>
  <si>
    <t>12/01/1955</t>
  </si>
  <si>
    <t>11</t>
  </si>
  <si>
    <t>-1.66</t>
  </si>
  <si>
    <t>-9.76</t>
  </si>
  <si>
    <t>-0.89</t>
  </si>
  <si>
    <t>-0.95</t>
  </si>
  <si>
    <t>10/01/1956</t>
  </si>
  <si>
    <t>10/01/1957</t>
  </si>
  <si>
    <t>12</t>
  </si>
  <si>
    <t>-2.14</t>
  </si>
  <si>
    <t>-12.31</t>
  </si>
  <si>
    <t>-1.03</t>
  </si>
  <si>
    <t>-0.83</t>
  </si>
  <si>
    <t>04/01/1961</t>
  </si>
  <si>
    <t>11/01/1962</t>
  </si>
  <si>
    <t>19</t>
  </si>
  <si>
    <t>-1.92</t>
  </si>
  <si>
    <t>-17.66</t>
  </si>
  <si>
    <t>-0.93</t>
  </si>
  <si>
    <t>-0.96</t>
  </si>
  <si>
    <t>10/01/1964</t>
  </si>
  <si>
    <t>10/01/1965</t>
  </si>
  <si>
    <t>-2.82</t>
  </si>
  <si>
    <t>-16.39</t>
  </si>
  <si>
    <t>-1.37</t>
  </si>
  <si>
    <t>-1.11</t>
  </si>
  <si>
    <t>06/01/1971</t>
  </si>
  <si>
    <t>03/01/1972</t>
  </si>
  <si>
    <t>9</t>
  </si>
  <si>
    <t>-1.86</t>
  </si>
  <si>
    <t>-10.47</t>
  </si>
  <si>
    <t>-1.16</t>
  </si>
  <si>
    <t>-1.29</t>
  </si>
  <si>
    <t>10/01/1973</t>
  </si>
  <si>
    <t>04/01/1976</t>
  </si>
  <si>
    <t>30</t>
  </si>
  <si>
    <t>-2.49</t>
  </si>
  <si>
    <t>-29.14</t>
  </si>
  <si>
    <t>-0.97</t>
  </si>
  <si>
    <t>-0.92</t>
  </si>
  <si>
    <t>04/01/1977</t>
  </si>
  <si>
    <t>10/01/1977</t>
  </si>
  <si>
    <t>6</t>
  </si>
  <si>
    <t>-1.64</t>
  </si>
  <si>
    <t>-8.97</t>
  </si>
  <si>
    <t>-1.49</t>
  </si>
  <si>
    <t>-1.53</t>
  </si>
  <si>
    <t>03/01/1986</t>
  </si>
  <si>
    <t>10/01/1986</t>
  </si>
  <si>
    <t>7</t>
  </si>
  <si>
    <t>-1.34</t>
  </si>
  <si>
    <t>-7.61</t>
  </si>
  <si>
    <t>-1.09</t>
  </si>
  <si>
    <t>-1.15</t>
  </si>
  <si>
    <t>02/01/1990</t>
  </si>
  <si>
    <t>08/01/1990</t>
  </si>
  <si>
    <t>-1.85</t>
  </si>
  <si>
    <t>-7.57</t>
  </si>
  <si>
    <t>-1.26</t>
  </si>
  <si>
    <t>-1.05</t>
  </si>
  <si>
    <t>03/01/1991</t>
  </si>
  <si>
    <t>08/01/1991</t>
  </si>
  <si>
    <t>5</t>
  </si>
  <si>
    <t>-1.78</t>
  </si>
  <si>
    <t>-7.51</t>
  </si>
  <si>
    <t>-1.5</t>
  </si>
  <si>
    <t>-1.48</t>
  </si>
  <si>
    <t>11/01/1992</t>
  </si>
  <si>
    <t>02/01/1993</t>
  </si>
  <si>
    <t>3</t>
  </si>
  <si>
    <t>-1.33</t>
  </si>
  <si>
    <t>-3.11</t>
  </si>
  <si>
    <t>-1.04</t>
  </si>
  <si>
    <t>04/01/1996</t>
  </si>
  <si>
    <t>08/01/1996</t>
  </si>
  <si>
    <t>4</t>
  </si>
  <si>
    <t>-2.2</t>
  </si>
  <si>
    <t>-7.91</t>
  </si>
  <si>
    <t>-1.98</t>
  </si>
  <si>
    <t>-1.95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</si>
  <si>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</si>
  <si>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</si>
  <si>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</si>
  <si>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</si>
  <si>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</si>
  <si>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</si>
  <si>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</si>
  <si>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</si>
  <si>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</si>
  <si>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</si>
  <si>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</si>
  <si>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</si>
  <si>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</si>
  <si>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</si>
  <si>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</si>
  <si>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</si>
  <si>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</si>
  <si>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</si>
  <si>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</si>
  <si>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</si>
  <si>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</si>
  <si>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Slope</t>
  </si>
  <si>
    <t>K calculated</t>
  </si>
  <si>
    <t>Log Q</t>
  </si>
  <si>
    <t>Q</t>
  </si>
  <si>
    <t>K (0.3)</t>
  </si>
  <si>
    <t>K (0.4)</t>
  </si>
  <si>
    <t>K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</si>
</sst>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workbookViewId="0">
      <selection activeCell="I14" sqref="I3:I14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89</v>
      </c>
    </row>
    <row r="3" spans="1:9" x14ac:dyDescent="0.35">
      <c r="A3" t="s">
        <v>76</v>
      </c>
      <c r="B3" t="s">
        <v>77</v>
      </c>
      <c r="C3" t="s">
        <v>78</v>
      </c>
      <c r="D3" t="s">
        <v>79</v>
      </c>
      <c r="E3" t="s">
        <v>80</v>
      </c>
      <c r="F3" t="s">
        <v>81</v>
      </c>
      <c r="G3" t="s">
        <v>68</v>
      </c>
      <c r="H3">
        <f>C3*1</f>
        <v>3</v>
      </c>
      <c r="I3">
        <f>E3*-1</f>
        <v>3.11</v>
      </c>
    </row>
    <row r="4" spans="1:9" x14ac:dyDescent="0.35">
      <c r="A4" t="s">
        <v>69</v>
      </c>
      <c r="B4" t="s">
        <v>70</v>
      </c>
      <c r="C4" t="s">
        <v>71</v>
      </c>
      <c r="D4" t="s">
        <v>72</v>
      </c>
      <c r="E4" t="s">
        <v>73</v>
      </c>
      <c r="F4" t="s">
        <v>74</v>
      </c>
      <c r="G4" t="s">
        <v>75</v>
      </c>
      <c r="H4">
        <f>C4*1</f>
        <v>5</v>
      </c>
      <c r="I4">
        <f>E4*-1</f>
        <v>7.51</v>
      </c>
    </row>
    <row r="5" spans="1:9" x14ac:dyDescent="0.35">
      <c r="A5" t="s">
        <v>63</v>
      </c>
      <c r="B5" t="s">
        <v>64</v>
      </c>
      <c r="C5" t="s">
        <v>51</v>
      </c>
      <c r="D5" t="s">
        <v>65</v>
      </c>
      <c r="E5" t="s">
        <v>66</v>
      </c>
      <c r="F5" t="s">
        <v>67</v>
      </c>
      <c r="G5" t="s">
        <v>68</v>
      </c>
      <c r="H5">
        <f>C5*1</f>
        <v>6</v>
      </c>
      <c r="I5">
        <f>E5*-1</f>
        <v>7.57</v>
      </c>
    </row>
    <row r="6" spans="1:9" x14ac:dyDescent="0.35">
      <c r="A6" t="s">
        <v>56</v>
      </c>
      <c r="B6" t="s">
        <v>57</v>
      </c>
      <c r="C6" t="s">
        <v>58</v>
      </c>
      <c r="D6" t="s">
        <v>59</v>
      </c>
      <c r="E6" t="s">
        <v>60</v>
      </c>
      <c r="F6" t="s">
        <v>61</v>
      </c>
      <c r="G6" t="s">
        <v>62</v>
      </c>
      <c r="H6">
        <f>C6*1</f>
        <v>7</v>
      </c>
      <c r="I6">
        <f>E6*-1</f>
        <v>7.61</v>
      </c>
    </row>
    <row r="7" spans="1:9" x14ac:dyDescent="0.35">
      <c r="A7" t="s">
        <v>82</v>
      </c>
      <c r="B7" t="s">
        <v>83</v>
      </c>
      <c r="C7" t="s">
        <v>84</v>
      </c>
      <c r="D7" t="s">
        <v>85</v>
      </c>
      <c r="E7" t="s">
        <v>86</v>
      </c>
      <c r="F7" t="s">
        <v>87</v>
      </c>
      <c r="G7" t="s">
        <v>88</v>
      </c>
      <c r="H7">
        <f>C7*1</f>
        <v>4</v>
      </c>
      <c r="I7">
        <f>E7*-1</f>
        <v>7.91</v>
      </c>
    </row>
    <row r="8" spans="1:9" x14ac:dyDescent="0.35">
      <c r="A8" t="s">
        <v>49</v>
      </c>
      <c r="B8" t="s">
        <v>50</v>
      </c>
      <c r="C8" t="s">
        <v>51</v>
      </c>
      <c r="D8" t="s">
        <v>52</v>
      </c>
      <c r="E8" t="s">
        <v>53</v>
      </c>
      <c r="F8" t="s">
        <v>54</v>
      </c>
      <c r="G8" t="s">
        <v>55</v>
      </c>
      <c r="H8">
        <f>C8*1</f>
        <v>6</v>
      </c>
      <c r="I8">
        <f>E8*-1</f>
        <v>8.9700000000000006</v>
      </c>
    </row>
    <row r="9" spans="1:9" x14ac:dyDescent="0.35">
      <c r="A9" t="s">
        <v>8</v>
      </c>
      <c r="B9" t="s">
        <v>9</v>
      </c>
      <c r="C9" t="s">
        <v>10</v>
      </c>
      <c r="D9" t="s">
        <v>11</v>
      </c>
      <c r="E9" t="s">
        <v>12</v>
      </c>
      <c r="F9" t="s">
        <v>13</v>
      </c>
      <c r="G9" t="s">
        <v>14</v>
      </c>
      <c r="H9">
        <f>C9*1</f>
        <v>11</v>
      </c>
      <c r="I9">
        <f>E9*-1</f>
        <v>9.76</v>
      </c>
    </row>
    <row r="10" spans="1:9" x14ac:dyDescent="0.35">
      <c r="A10" t="s">
        <v>35</v>
      </c>
      <c r="B10" t="s">
        <v>36</v>
      </c>
      <c r="C10" t="s">
        <v>37</v>
      </c>
      <c r="D10" t="s">
        <v>38</v>
      </c>
      <c r="E10" t="s">
        <v>39</v>
      </c>
      <c r="F10" t="s">
        <v>40</v>
      </c>
      <c r="G10" t="s">
        <v>41</v>
      </c>
      <c r="H10">
        <f>C10*1</f>
        <v>9</v>
      </c>
      <c r="I10">
        <f>E10*-1</f>
        <v>10.47</v>
      </c>
    </row>
    <row r="11" spans="1:9" x14ac:dyDescent="0.3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21</v>
      </c>
      <c r="H11">
        <f>C11*1</f>
        <v>12</v>
      </c>
      <c r="I11">
        <f>E11*-1</f>
        <v>12.31</v>
      </c>
    </row>
    <row r="12" spans="1:9" x14ac:dyDescent="0.35">
      <c r="A12" t="s">
        <v>29</v>
      </c>
      <c r="B12" t="s">
        <v>30</v>
      </c>
      <c r="C12" t="s">
        <v>17</v>
      </c>
      <c r="D12" t="s">
        <v>31</v>
      </c>
      <c r="E12" t="s">
        <v>32</v>
      </c>
      <c r="F12" t="s">
        <v>33</v>
      </c>
      <c r="G12" t="s">
        <v>34</v>
      </c>
      <c r="H12">
        <f>C12*1</f>
        <v>12</v>
      </c>
      <c r="I12">
        <f>E12*-1</f>
        <v>16.39</v>
      </c>
    </row>
    <row r="13" spans="1:9" x14ac:dyDescent="0.35">
      <c r="A13" t="s">
        <v>22</v>
      </c>
      <c r="B13" t="s">
        <v>23</v>
      </c>
      <c r="C13" t="s">
        <v>24</v>
      </c>
      <c r="D13" t="s">
        <v>25</v>
      </c>
      <c r="E13" t="s">
        <v>26</v>
      </c>
      <c r="F13" t="s">
        <v>27</v>
      </c>
      <c r="G13" t="s">
        <v>28</v>
      </c>
      <c r="H13">
        <f>C13*1</f>
        <v>19</v>
      </c>
      <c r="I13">
        <f>E13*-1</f>
        <v>17.66</v>
      </c>
    </row>
    <row r="14" spans="1:9" x14ac:dyDescent="0.35">
      <c r="A14" t="s">
        <v>42</v>
      </c>
      <c r="B14" t="s">
        <v>43</v>
      </c>
      <c r="C14" t="s">
        <v>44</v>
      </c>
      <c r="D14" t="s">
        <v>45</v>
      </c>
      <c r="E14" t="s">
        <v>46</v>
      </c>
      <c r="F14" t="s">
        <v>47</v>
      </c>
      <c r="G14" t="s">
        <v>48</v>
      </c>
      <c r="H14">
        <f>C14*1</f>
        <v>30</v>
      </c>
      <c r="I14">
        <f>E14*-1</f>
        <v>29.14</v>
      </c>
    </row>
  </sheetData>
  <sortState xmlns:xlrd2="http://schemas.microsoft.com/office/spreadsheetml/2017/richdata2" ref="A3:I15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847CA-96A7-4458-9A97-D2CAEE564F39}">
  <dimension ref="A1:K23"/>
  <sheetViews>
    <sheetView topLeftCell="A7" workbookViewId="0">
      <selection activeCell="H19" sqref="H19"/>
    </sheetView>
  </sheetViews>
  <sheetFormatPr defaultRowHeight="14.5" x14ac:dyDescent="0.35"/>
  <sheetData>
    <row r="1" spans="1:11" x14ac:dyDescent="0.35">
      <c r="A1" t="s">
        <v>90</v>
      </c>
      <c r="B1" t="s">
        <v>91</v>
      </c>
      <c r="C1" t="s">
        <v>92</v>
      </c>
      <c r="D1" t="s">
        <v>93</v>
      </c>
      <c r="E1" t="s">
        <v>94</v>
      </c>
      <c r="F1" t="s">
        <v>95</v>
      </c>
      <c r="G1" t="s">
        <v>96</v>
      </c>
      <c r="H1" t="s">
        <v>97</v>
      </c>
      <c r="J1" t="s">
        <v>98</v>
      </c>
      <c r="K1">
        <f>COUNT(C2:C13)</f>
        <v>12</v>
      </c>
    </row>
    <row r="2" spans="1:11" x14ac:dyDescent="0.35">
      <c r="A2">
        <v>1</v>
      </c>
      <c r="B2" t="s">
        <v>76</v>
      </c>
      <c r="C2">
        <v>3</v>
      </c>
      <c r="D2">
        <f t="shared" ref="D2:D13" si="0">LOG(C2)</f>
        <v>0.47712125471966244</v>
      </c>
      <c r="E2">
        <f t="shared" ref="E2:E13" si="1">(D2-$K$3)^2</f>
        <v>0.19980671113519749</v>
      </c>
      <c r="F2">
        <f t="shared" ref="F2:F13" si="2">(D2-$K$3)^3</f>
        <v>-8.9313088320544978E-2</v>
      </c>
      <c r="G2">
        <f t="shared" ref="G2:G13" si="3">($K$1+1)/A2</f>
        <v>13</v>
      </c>
      <c r="H2">
        <f t="shared" ref="H2:H13" si="4">1/G2</f>
        <v>7.6923076923076927E-2</v>
      </c>
      <c r="J2" t="s">
        <v>99</v>
      </c>
      <c r="K2">
        <f>AVERAGE(C2:C13)</f>
        <v>10.333333333333334</v>
      </c>
    </row>
    <row r="3" spans="1:11" x14ac:dyDescent="0.35">
      <c r="A3">
        <v>2</v>
      </c>
      <c r="B3" t="s">
        <v>82</v>
      </c>
      <c r="C3">
        <v>4</v>
      </c>
      <c r="D3">
        <f t="shared" si="0"/>
        <v>0.6020599913279624</v>
      </c>
      <c r="E3">
        <f t="shared" si="1"/>
        <v>0.10372180826365247</v>
      </c>
      <c r="F3">
        <f t="shared" si="2"/>
        <v>-3.3404511055992361E-2</v>
      </c>
      <c r="G3">
        <f t="shared" si="3"/>
        <v>6.5</v>
      </c>
      <c r="H3">
        <f t="shared" si="4"/>
        <v>0.15384615384615385</v>
      </c>
      <c r="J3" t="s">
        <v>100</v>
      </c>
      <c r="K3">
        <f>AVERAGE(D2:D13)</f>
        <v>0.92411869446087336</v>
      </c>
    </row>
    <row r="4" spans="1:11" x14ac:dyDescent="0.35">
      <c r="A4">
        <v>3</v>
      </c>
      <c r="B4" t="s">
        <v>69</v>
      </c>
      <c r="C4">
        <v>5</v>
      </c>
      <c r="D4">
        <f t="shared" si="0"/>
        <v>0.69897000433601886</v>
      </c>
      <c r="E4">
        <f t="shared" si="1"/>
        <v>5.0691932664937753E-2</v>
      </c>
      <c r="F4">
        <f t="shared" si="2"/>
        <v>-1.141322223940806E-2</v>
      </c>
      <c r="G4">
        <f t="shared" si="3"/>
        <v>4.333333333333333</v>
      </c>
      <c r="H4">
        <f t="shared" si="4"/>
        <v>0.23076923076923078</v>
      </c>
      <c r="J4" t="s">
        <v>101</v>
      </c>
      <c r="K4">
        <f>SUM(E2:E13)</f>
        <v>0.89740487684129777</v>
      </c>
    </row>
    <row r="5" spans="1:11" x14ac:dyDescent="0.35">
      <c r="A5">
        <v>4</v>
      </c>
      <c r="B5" t="s">
        <v>49</v>
      </c>
      <c r="C5">
        <v>6</v>
      </c>
      <c r="D5">
        <f t="shared" si="0"/>
        <v>0.77815125038364363</v>
      </c>
      <c r="E5">
        <f t="shared" si="1"/>
        <v>2.1306494730439187E-2</v>
      </c>
      <c r="F5">
        <f t="shared" si="2"/>
        <v>-3.1100545780471719E-3</v>
      </c>
      <c r="G5">
        <f t="shared" si="3"/>
        <v>3.25</v>
      </c>
      <c r="H5">
        <f t="shared" si="4"/>
        <v>0.30769230769230771</v>
      </c>
      <c r="J5" t="s">
        <v>102</v>
      </c>
      <c r="K5">
        <f>SUM(F2:F13)</f>
        <v>8.196835093467876E-2</v>
      </c>
    </row>
    <row r="6" spans="1:11" x14ac:dyDescent="0.35">
      <c r="A6">
        <v>5</v>
      </c>
      <c r="B6" t="s">
        <v>63</v>
      </c>
      <c r="C6">
        <v>6</v>
      </c>
      <c r="D6">
        <f t="shared" si="0"/>
        <v>0.77815125038364363</v>
      </c>
      <c r="E6">
        <f t="shared" si="1"/>
        <v>2.1306494730439187E-2</v>
      </c>
      <c r="F6">
        <f t="shared" si="2"/>
        <v>-3.1100545780471719E-3</v>
      </c>
      <c r="G6">
        <f t="shared" si="3"/>
        <v>2.6</v>
      </c>
      <c r="H6">
        <f t="shared" si="4"/>
        <v>0.38461538461538458</v>
      </c>
      <c r="J6" t="s">
        <v>103</v>
      </c>
      <c r="K6">
        <f>VAR(D2:D13)</f>
        <v>8.1582261531026781E-2</v>
      </c>
    </row>
    <row r="7" spans="1:11" x14ac:dyDescent="0.35">
      <c r="A7">
        <v>6</v>
      </c>
      <c r="B7" t="s">
        <v>56</v>
      </c>
      <c r="C7">
        <v>7</v>
      </c>
      <c r="D7">
        <f t="shared" si="0"/>
        <v>0.84509804001425681</v>
      </c>
      <c r="E7">
        <f t="shared" si="1"/>
        <v>6.2442638291715794E-3</v>
      </c>
      <c r="F7">
        <f t="shared" si="2"/>
        <v>-4.9342581431847401E-4</v>
      </c>
      <c r="G7">
        <f t="shared" si="3"/>
        <v>2.1666666666666665</v>
      </c>
      <c r="H7">
        <f t="shared" si="4"/>
        <v>0.46153846153846156</v>
      </c>
      <c r="J7" t="s">
        <v>104</v>
      </c>
      <c r="K7">
        <f>STDEV(D2:D13)</f>
        <v>0.2856260869231429</v>
      </c>
    </row>
    <row r="8" spans="1:11" x14ac:dyDescent="0.35">
      <c r="A8">
        <v>7</v>
      </c>
      <c r="B8" t="s">
        <v>35</v>
      </c>
      <c r="C8">
        <v>9</v>
      </c>
      <c r="D8">
        <f t="shared" si="0"/>
        <v>0.95424250943932487</v>
      </c>
      <c r="E8">
        <f t="shared" si="1"/>
        <v>9.0744422885597972E-4</v>
      </c>
      <c r="F8">
        <f t="shared" si="2"/>
        <v>2.7335682053321145E-5</v>
      </c>
      <c r="G8">
        <f t="shared" si="3"/>
        <v>1.8571428571428572</v>
      </c>
      <c r="H8">
        <f t="shared" si="4"/>
        <v>0.53846153846153844</v>
      </c>
      <c r="J8" t="s">
        <v>105</v>
      </c>
      <c r="K8">
        <f>SKEW(D2:D13)</f>
        <v>0.38374360271286667</v>
      </c>
    </row>
    <row r="9" spans="1:11" x14ac:dyDescent="0.35">
      <c r="A9">
        <v>8</v>
      </c>
      <c r="B9" t="s">
        <v>8</v>
      </c>
      <c r="C9">
        <v>11</v>
      </c>
      <c r="D9">
        <f t="shared" si="0"/>
        <v>1.0413926851582251</v>
      </c>
      <c r="E9">
        <f t="shared" si="1"/>
        <v>1.3753188894082552E-2</v>
      </c>
      <c r="F9">
        <f t="shared" si="2"/>
        <v>1.6128913464235591E-3</v>
      </c>
      <c r="G9">
        <f t="shared" si="3"/>
        <v>1.625</v>
      </c>
      <c r="H9">
        <f t="shared" si="4"/>
        <v>0.61538461538461542</v>
      </c>
      <c r="J9" t="s">
        <v>106</v>
      </c>
      <c r="K9">
        <v>0.3</v>
      </c>
    </row>
    <row r="10" spans="1:11" x14ac:dyDescent="0.35">
      <c r="A10">
        <v>9</v>
      </c>
      <c r="B10" t="s">
        <v>15</v>
      </c>
      <c r="C10">
        <v>12</v>
      </c>
      <c r="D10">
        <f t="shared" si="0"/>
        <v>1.0791812460476249</v>
      </c>
      <c r="E10">
        <f t="shared" si="1"/>
        <v>2.404439490459398E-2</v>
      </c>
      <c r="F10">
        <f t="shared" si="2"/>
        <v>3.7283852252658297E-3</v>
      </c>
      <c r="G10">
        <f t="shared" si="3"/>
        <v>1.4444444444444444</v>
      </c>
      <c r="H10">
        <f t="shared" si="4"/>
        <v>0.69230769230769229</v>
      </c>
      <c r="J10" t="s">
        <v>107</v>
      </c>
      <c r="K10">
        <v>0.4</v>
      </c>
    </row>
    <row r="11" spans="1:11" x14ac:dyDescent="0.35">
      <c r="A11">
        <v>10</v>
      </c>
      <c r="B11" t="s">
        <v>29</v>
      </c>
      <c r="C11">
        <v>12</v>
      </c>
      <c r="D11">
        <f t="shared" si="0"/>
        <v>1.0791812460476249</v>
      </c>
      <c r="E11">
        <f t="shared" si="1"/>
        <v>2.404439490459398E-2</v>
      </c>
      <c r="F11">
        <f t="shared" si="2"/>
        <v>3.7283852252658297E-3</v>
      </c>
      <c r="G11">
        <f t="shared" si="3"/>
        <v>1.3</v>
      </c>
      <c r="H11">
        <f t="shared" si="4"/>
        <v>0.76923076923076916</v>
      </c>
    </row>
    <row r="12" spans="1:11" x14ac:dyDescent="0.35">
      <c r="A12">
        <v>11</v>
      </c>
      <c r="B12" t="s">
        <v>22</v>
      </c>
      <c r="C12">
        <v>19</v>
      </c>
      <c r="D12">
        <f t="shared" si="0"/>
        <v>1.2787536009528289</v>
      </c>
      <c r="E12">
        <f t="shared" si="1"/>
        <v>0.12576591690255803</v>
      </c>
      <c r="F12">
        <f t="shared" si="2"/>
        <v>4.4600984180613715E-2</v>
      </c>
      <c r="G12">
        <f t="shared" si="3"/>
        <v>1.1818181818181819</v>
      </c>
      <c r="H12">
        <f t="shared" si="4"/>
        <v>0.84615384615384615</v>
      </c>
    </row>
    <row r="13" spans="1:11" x14ac:dyDescent="0.35">
      <c r="A13">
        <v>12</v>
      </c>
      <c r="B13" t="s">
        <v>42</v>
      </c>
      <c r="C13">
        <v>30</v>
      </c>
      <c r="D13">
        <f t="shared" si="0"/>
        <v>1.4771212547196624</v>
      </c>
      <c r="E13">
        <f t="shared" si="1"/>
        <v>0.30581183165277559</v>
      </c>
      <c r="F13">
        <f t="shared" si="2"/>
        <v>0.16911472586141468</v>
      </c>
      <c r="G13">
        <f t="shared" si="3"/>
        <v>1.0833333333333333</v>
      </c>
      <c r="H13">
        <f t="shared" si="4"/>
        <v>0.92307692307692313</v>
      </c>
    </row>
    <row r="16" spans="1:11" x14ac:dyDescent="0.35">
      <c r="B16" t="s">
        <v>108</v>
      </c>
      <c r="C16" t="s">
        <v>114</v>
      </c>
      <c r="D16" t="s">
        <v>115</v>
      </c>
      <c r="E16" t="s">
        <v>110</v>
      </c>
      <c r="F16" t="s">
        <v>111</v>
      </c>
      <c r="G16" t="s">
        <v>112</v>
      </c>
      <c r="H16" s="1" t="s">
        <v>113</v>
      </c>
    </row>
    <row r="17" spans="2:8" x14ac:dyDescent="0.35">
      <c r="B17">
        <v>2</v>
      </c>
      <c r="C17">
        <v>-0.05</v>
      </c>
      <c r="D17">
        <v>-6.6000000000000003E-2</v>
      </c>
      <c r="E17">
        <f>(C17-D17)/($K$9-$K$10)</f>
        <v>-0.15999999999999995</v>
      </c>
      <c r="F17" s="2">
        <f>C17+(E17*($K$8-$K$9))</f>
        <v>-6.3398976434058674E-2</v>
      </c>
      <c r="G17" s="2">
        <f t="shared" ref="G17:G23" si="5">$K$3+(F17*$K$7)</f>
        <v>0.90601029290708057</v>
      </c>
      <c r="H17" s="3">
        <f t="shared" ref="H17:H23" si="6">10^G17</f>
        <v>8.0539752913142646</v>
      </c>
    </row>
    <row r="18" spans="2:8" x14ac:dyDescent="0.35">
      <c r="B18">
        <v>5</v>
      </c>
      <c r="C18">
        <v>0.82399999999999995</v>
      </c>
      <c r="D18">
        <v>0.81599999999999995</v>
      </c>
      <c r="E18">
        <f t="shared" ref="E18:E23" si="7">(C18-D18)/($K$9-$K$10)</f>
        <v>-8.0000000000000043E-2</v>
      </c>
      <c r="F18" s="2">
        <f t="shared" ref="F18:F23" si="8">C18+(E18*($K$8-$K$9))</f>
        <v>0.81730051178297058</v>
      </c>
      <c r="G18" s="2">
        <f t="shared" si="5"/>
        <v>1.1575610414817252</v>
      </c>
      <c r="H18" s="3">
        <f t="shared" si="6"/>
        <v>14.373450626160327</v>
      </c>
    </row>
    <row r="19" spans="2:8" x14ac:dyDescent="0.35">
      <c r="B19">
        <v>10</v>
      </c>
      <c r="C19">
        <v>1.3089999999999999</v>
      </c>
      <c r="D19">
        <v>1.3169999999999999</v>
      </c>
      <c r="E19">
        <f t="shared" si="7"/>
        <v>8.0000000000000043E-2</v>
      </c>
      <c r="F19" s="2">
        <f t="shared" si="8"/>
        <v>1.3156994882170292</v>
      </c>
      <c r="G19" s="2">
        <f t="shared" si="5"/>
        <v>1.2999167908470852</v>
      </c>
      <c r="H19" s="3">
        <f t="shared" si="6"/>
        <v>19.948800670007021</v>
      </c>
    </row>
    <row r="20" spans="2:8" x14ac:dyDescent="0.35">
      <c r="B20">
        <v>25</v>
      </c>
      <c r="C20">
        <v>1.849</v>
      </c>
      <c r="D20">
        <v>1.88</v>
      </c>
      <c r="E20">
        <f t="shared" si="7"/>
        <v>0.30999999999999905</v>
      </c>
      <c r="F20" s="2">
        <f t="shared" si="8"/>
        <v>1.8749605168409886</v>
      </c>
      <c r="G20" s="2">
        <f t="shared" si="5"/>
        <v>1.4596563300215584</v>
      </c>
      <c r="H20" s="3">
        <f t="shared" si="6"/>
        <v>28.817501870515375</v>
      </c>
    </row>
    <row r="21" spans="2:8" x14ac:dyDescent="0.35">
      <c r="B21">
        <v>50</v>
      </c>
      <c r="C21">
        <v>2.2109999999999999</v>
      </c>
      <c r="D21">
        <v>2.2610000000000001</v>
      </c>
      <c r="E21">
        <f t="shared" si="7"/>
        <v>0.50000000000000244</v>
      </c>
      <c r="F21" s="2">
        <f t="shared" si="8"/>
        <v>2.2528718013564335</v>
      </c>
      <c r="G21" s="2">
        <f t="shared" si="5"/>
        <v>1.5675976514218035</v>
      </c>
      <c r="H21" s="3">
        <f t="shared" si="6"/>
        <v>36.948571414326175</v>
      </c>
    </row>
    <row r="22" spans="2:8" x14ac:dyDescent="0.35">
      <c r="B22">
        <v>100</v>
      </c>
      <c r="C22">
        <v>2.544</v>
      </c>
      <c r="D22">
        <v>2.6150000000000002</v>
      </c>
      <c r="E22">
        <f t="shared" si="7"/>
        <v>0.71000000000000152</v>
      </c>
      <c r="F22" s="2">
        <f t="shared" si="8"/>
        <v>2.6034579579261354</v>
      </c>
      <c r="G22" s="2">
        <f t="shared" si="5"/>
        <v>1.6677342034522318</v>
      </c>
      <c r="H22" s="3">
        <f t="shared" si="6"/>
        <v>46.530123308797634</v>
      </c>
    </row>
    <row r="23" spans="2:8" x14ac:dyDescent="0.35">
      <c r="B23">
        <v>200</v>
      </c>
      <c r="C23">
        <v>2.8559999999999999</v>
      </c>
      <c r="D23">
        <v>2.9489999999999998</v>
      </c>
      <c r="E23">
        <f t="shared" si="7"/>
        <v>0.92999999999999938</v>
      </c>
      <c r="F23" s="2">
        <f t="shared" si="8"/>
        <v>2.9338815505229658</v>
      </c>
      <c r="G23" s="2">
        <f t="shared" si="5"/>
        <v>1.7621118012327512</v>
      </c>
      <c r="H23" s="3">
        <f t="shared" si="6"/>
        <v>57.824488689897578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363C5-1748-432E-93A2-26DBAB47E3AA}">
  <dimension ref="A1:K23"/>
  <sheetViews>
    <sheetView tabSelected="1" topLeftCell="A7" workbookViewId="0">
      <selection activeCell="H19" sqref="H19"/>
    </sheetView>
  </sheetViews>
  <sheetFormatPr defaultRowHeight="14.5" x14ac:dyDescent="0.35"/>
  <sheetData>
    <row r="1" spans="1:11" x14ac:dyDescent="0.35">
      <c r="A1" t="s">
        <v>90</v>
      </c>
      <c r="B1" t="s">
        <v>91</v>
      </c>
      <c r="C1" t="s">
        <v>92</v>
      </c>
      <c r="D1" t="s">
        <v>93</v>
      </c>
      <c r="E1" t="s">
        <v>94</v>
      </c>
      <c r="F1" t="s">
        <v>95</v>
      </c>
      <c r="G1" t="s">
        <v>96</v>
      </c>
      <c r="H1" t="s">
        <v>97</v>
      </c>
      <c r="J1" t="s">
        <v>98</v>
      </c>
      <c r="K1">
        <f>COUNT(C2:C13)</f>
        <v>12</v>
      </c>
    </row>
    <row r="2" spans="1:11" x14ac:dyDescent="0.35">
      <c r="A2">
        <v>1</v>
      </c>
      <c r="B2" t="s">
        <v>76</v>
      </c>
      <c r="C2">
        <v>3.11</v>
      </c>
      <c r="D2">
        <f t="shared" ref="D2:D13" si="0">LOG(C2)</f>
        <v>0.4927603890268375</v>
      </c>
      <c r="E2">
        <f t="shared" ref="E2:E13" si="1">(D2-$K$3)^2</f>
        <v>0.25776257931792085</v>
      </c>
      <c r="F2">
        <f t="shared" ref="F2:F13" si="2">(D2-$K$3)^3</f>
        <v>-0.13086689652105424</v>
      </c>
      <c r="G2">
        <f t="shared" ref="G2:G13" si="3">($K$1+1)/A2</f>
        <v>13</v>
      </c>
      <c r="H2">
        <f t="shared" ref="H2:H13" si="4">1/G2</f>
        <v>7.6923076923076927E-2</v>
      </c>
      <c r="J2" t="s">
        <v>99</v>
      </c>
      <c r="K2">
        <f>AVERAGE(C2:C13)</f>
        <v>11.534166666666664</v>
      </c>
    </row>
    <row r="3" spans="1:11" x14ac:dyDescent="0.35">
      <c r="A3">
        <v>2</v>
      </c>
      <c r="B3" t="s">
        <v>69</v>
      </c>
      <c r="C3">
        <v>7.51</v>
      </c>
      <c r="D3">
        <f t="shared" si="0"/>
        <v>0.87563993700416842</v>
      </c>
      <c r="E3">
        <f t="shared" si="1"/>
        <v>1.5580953945462921E-2</v>
      </c>
      <c r="F3">
        <f t="shared" si="2"/>
        <v>-1.9448721876764098E-3</v>
      </c>
      <c r="G3">
        <f t="shared" si="3"/>
        <v>6.5</v>
      </c>
      <c r="H3">
        <f t="shared" si="4"/>
        <v>0.15384615384615385</v>
      </c>
      <c r="J3" t="s">
        <v>100</v>
      </c>
      <c r="K3">
        <f>AVERAGE(D2:D13)</f>
        <v>1.0004636284471911</v>
      </c>
    </row>
    <row r="4" spans="1:11" x14ac:dyDescent="0.35">
      <c r="A4">
        <v>3</v>
      </c>
      <c r="B4" t="s">
        <v>63</v>
      </c>
      <c r="C4">
        <v>7.57</v>
      </c>
      <c r="D4">
        <f t="shared" si="0"/>
        <v>0.87909587950007273</v>
      </c>
      <c r="E4">
        <f t="shared" si="1"/>
        <v>1.4730130484490742E-2</v>
      </c>
      <c r="F4">
        <f t="shared" si="2"/>
        <v>-1.7877627785999669E-3</v>
      </c>
      <c r="G4">
        <f t="shared" si="3"/>
        <v>4.333333333333333</v>
      </c>
      <c r="H4">
        <f t="shared" si="4"/>
        <v>0.23076923076923078</v>
      </c>
      <c r="J4" t="s">
        <v>101</v>
      </c>
      <c r="K4">
        <f>SUM(E2:E13)</f>
        <v>0.64549362182129899</v>
      </c>
    </row>
    <row r="5" spans="1:11" x14ac:dyDescent="0.35">
      <c r="A5">
        <v>4</v>
      </c>
      <c r="B5" t="s">
        <v>56</v>
      </c>
      <c r="C5">
        <v>7.61</v>
      </c>
      <c r="D5">
        <f t="shared" si="0"/>
        <v>0.88138465677057287</v>
      </c>
      <c r="E5">
        <f t="shared" si="1"/>
        <v>1.4179801495560836E-2</v>
      </c>
      <c r="F5">
        <f t="shared" si="2"/>
        <v>-1.688516180669957E-3</v>
      </c>
      <c r="G5">
        <f t="shared" si="3"/>
        <v>3.25</v>
      </c>
      <c r="H5">
        <f t="shared" si="4"/>
        <v>0.30769230769230771</v>
      </c>
      <c r="J5" t="s">
        <v>102</v>
      </c>
      <c r="K5">
        <f>SUM(F2:F13)</f>
        <v>-1.2023390260474054E-2</v>
      </c>
    </row>
    <row r="6" spans="1:11" x14ac:dyDescent="0.35">
      <c r="A6">
        <v>5</v>
      </c>
      <c r="B6" t="s">
        <v>82</v>
      </c>
      <c r="C6">
        <v>7.91</v>
      </c>
      <c r="D6">
        <f t="shared" si="0"/>
        <v>0.89817648349767654</v>
      </c>
      <c r="E6">
        <f t="shared" si="1"/>
        <v>1.0462660021922993E-2</v>
      </c>
      <c r="F6">
        <f t="shared" si="2"/>
        <v>-1.0701956222199281E-3</v>
      </c>
      <c r="G6">
        <f t="shared" si="3"/>
        <v>2.6</v>
      </c>
      <c r="H6">
        <f t="shared" si="4"/>
        <v>0.38461538461538458</v>
      </c>
      <c r="J6" t="s">
        <v>103</v>
      </c>
      <c r="K6">
        <f>VAR(D2:D13)</f>
        <v>5.8681238347390294E-2</v>
      </c>
    </row>
    <row r="7" spans="1:11" x14ac:dyDescent="0.35">
      <c r="A7">
        <v>6</v>
      </c>
      <c r="B7" t="s">
        <v>49</v>
      </c>
      <c r="C7">
        <v>8.9700000000000006</v>
      </c>
      <c r="D7">
        <f t="shared" si="0"/>
        <v>0.95279244304409216</v>
      </c>
      <c r="E7">
        <f t="shared" si="1"/>
        <v>2.2725419177366288E-3</v>
      </c>
      <c r="F7">
        <f t="shared" si="2"/>
        <v>-1.0833476709673674E-4</v>
      </c>
      <c r="G7">
        <f t="shared" si="3"/>
        <v>2.1666666666666665</v>
      </c>
      <c r="H7">
        <f t="shared" si="4"/>
        <v>0.46153846153846156</v>
      </c>
      <c r="J7" t="s">
        <v>104</v>
      </c>
      <c r="K7">
        <f>STDEV(D2:D13)</f>
        <v>0.24224210688356865</v>
      </c>
    </row>
    <row r="8" spans="1:11" x14ac:dyDescent="0.35">
      <c r="A8">
        <v>7</v>
      </c>
      <c r="B8" t="s">
        <v>8</v>
      </c>
      <c r="C8">
        <v>9.76</v>
      </c>
      <c r="D8">
        <f t="shared" si="0"/>
        <v>0.98944981766669182</v>
      </c>
      <c r="E8">
        <f t="shared" si="1"/>
        <v>1.2130402790864114E-4</v>
      </c>
      <c r="F8">
        <f t="shared" si="2"/>
        <v>-1.3360196102981717E-6</v>
      </c>
      <c r="G8">
        <f t="shared" si="3"/>
        <v>1.8571428571428572</v>
      </c>
      <c r="H8">
        <f t="shared" si="4"/>
        <v>0.53846153846153844</v>
      </c>
      <c r="J8" t="s">
        <v>105</v>
      </c>
      <c r="K8">
        <f>SKEW(D2:D13)</f>
        <v>-9.2271291527119229E-2</v>
      </c>
    </row>
    <row r="9" spans="1:11" x14ac:dyDescent="0.35">
      <c r="A9">
        <v>8</v>
      </c>
      <c r="B9" t="s">
        <v>35</v>
      </c>
      <c r="C9">
        <v>10.47</v>
      </c>
      <c r="D9">
        <f t="shared" si="0"/>
        <v>1.0199466816788423</v>
      </c>
      <c r="E9">
        <f t="shared" si="1"/>
        <v>3.7958936322735531E-4</v>
      </c>
      <c r="F9">
        <f t="shared" si="2"/>
        <v>7.3955597699271564E-6</v>
      </c>
      <c r="G9">
        <f t="shared" si="3"/>
        <v>1.625</v>
      </c>
      <c r="H9">
        <f t="shared" si="4"/>
        <v>0.61538461538461542</v>
      </c>
      <c r="J9" t="s">
        <v>106</v>
      </c>
      <c r="K9">
        <v>0</v>
      </c>
    </row>
    <row r="10" spans="1:11" x14ac:dyDescent="0.35">
      <c r="A10">
        <v>9</v>
      </c>
      <c r="B10" t="s">
        <v>15</v>
      </c>
      <c r="C10">
        <v>12.31</v>
      </c>
      <c r="D10">
        <f t="shared" si="0"/>
        <v>1.0902580529313164</v>
      </c>
      <c r="E10">
        <f t="shared" si="1"/>
        <v>8.0630386684352878E-3</v>
      </c>
      <c r="F10">
        <f t="shared" si="2"/>
        <v>7.2401591682539495E-4</v>
      </c>
      <c r="G10">
        <f t="shared" si="3"/>
        <v>1.4444444444444444</v>
      </c>
      <c r="H10">
        <f t="shared" si="4"/>
        <v>0.69230769230769229</v>
      </c>
      <c r="J10" t="s">
        <v>107</v>
      </c>
      <c r="K10">
        <v>-0.1</v>
      </c>
    </row>
    <row r="11" spans="1:11" x14ac:dyDescent="0.35">
      <c r="A11">
        <v>10</v>
      </c>
      <c r="B11" t="s">
        <v>29</v>
      </c>
      <c r="C11">
        <v>16.39</v>
      </c>
      <c r="D11">
        <f t="shared" si="0"/>
        <v>1.2145789535704992</v>
      </c>
      <c r="E11">
        <f t="shared" si="1"/>
        <v>4.584537245265994E-2</v>
      </c>
      <c r="F11">
        <f t="shared" si="2"/>
        <v>9.8161968281004364E-3</v>
      </c>
      <c r="G11">
        <f t="shared" si="3"/>
        <v>1.3</v>
      </c>
      <c r="H11">
        <f t="shared" si="4"/>
        <v>0.76923076923076916</v>
      </c>
    </row>
    <row r="12" spans="1:11" x14ac:dyDescent="0.35">
      <c r="A12">
        <v>11</v>
      </c>
      <c r="B12" t="s">
        <v>22</v>
      </c>
      <c r="C12">
        <v>17.66</v>
      </c>
      <c r="D12">
        <f t="shared" si="0"/>
        <v>1.2469906992415498</v>
      </c>
      <c r="E12">
        <f t="shared" si="1"/>
        <v>6.0775596634446774E-2</v>
      </c>
      <c r="F12">
        <f t="shared" si="2"/>
        <v>1.4982829814069652E-2</v>
      </c>
      <c r="G12">
        <f t="shared" si="3"/>
        <v>1.1818181818181819</v>
      </c>
      <c r="H12">
        <f t="shared" si="4"/>
        <v>0.84615384615384615</v>
      </c>
    </row>
    <row r="13" spans="1:11" x14ac:dyDescent="0.35">
      <c r="A13">
        <v>12</v>
      </c>
      <c r="B13" t="s">
        <v>42</v>
      </c>
      <c r="C13">
        <v>29.14</v>
      </c>
      <c r="D13">
        <f t="shared" si="0"/>
        <v>1.4644895474339714</v>
      </c>
      <c r="E13">
        <f t="shared" si="1"/>
        <v>0.21532005349152605</v>
      </c>
      <c r="F13">
        <f t="shared" si="2"/>
        <v>9.9914085697688088E-2</v>
      </c>
      <c r="G13">
        <f t="shared" si="3"/>
        <v>1.0833333333333333</v>
      </c>
      <c r="H13">
        <f t="shared" si="4"/>
        <v>0.92307692307692313</v>
      </c>
    </row>
    <row r="16" spans="1:11" x14ac:dyDescent="0.35">
      <c r="B16" t="s">
        <v>108</v>
      </c>
      <c r="C16" t="s">
        <v>116</v>
      </c>
      <c r="D16" t="s">
        <v>109</v>
      </c>
      <c r="E16" t="s">
        <v>110</v>
      </c>
      <c r="F16" t="s">
        <v>111</v>
      </c>
      <c r="G16" t="s">
        <v>112</v>
      </c>
      <c r="H16" s="1" t="s">
        <v>113</v>
      </c>
    </row>
    <row r="17" spans="2:8" x14ac:dyDescent="0.35">
      <c r="B17">
        <v>2</v>
      </c>
      <c r="C17">
        <v>0</v>
      </c>
      <c r="D17">
        <v>1.7000000000000001E-2</v>
      </c>
      <c r="E17">
        <f>(C17-D17)/($K$9-$K$10)</f>
        <v>-0.17</v>
      </c>
      <c r="F17" s="2">
        <f>C17+(E17*($K$8-$K$9))</f>
        <v>1.568611955961027E-2</v>
      </c>
      <c r="G17" s="2">
        <f t="shared" ref="G17:G23" si="5">$K$3+(F17*$K$7)</f>
        <v>1.0042634670981385</v>
      </c>
      <c r="H17" s="3">
        <f t="shared" ref="H17:H23" si="6">10^G17</f>
        <v>10.098653405584036</v>
      </c>
    </row>
    <row r="18" spans="2:8" x14ac:dyDescent="0.35">
      <c r="B18">
        <v>5</v>
      </c>
      <c r="C18">
        <v>0.84199999999999997</v>
      </c>
      <c r="D18">
        <v>0.84599999999999997</v>
      </c>
      <c r="E18">
        <f t="shared" ref="E18:E23" si="7">(C18-D18)/($K$9-$K$10)</f>
        <v>-4.0000000000000036E-2</v>
      </c>
      <c r="F18" s="2">
        <f t="shared" ref="F18:F23" si="8">C18+(E18*($K$8-$K$9))</f>
        <v>0.84569085166108471</v>
      </c>
      <c r="G18" s="2">
        <f t="shared" si="5"/>
        <v>1.2053255621257317</v>
      </c>
      <c r="H18" s="3">
        <f t="shared" si="6"/>
        <v>16.044476893289115</v>
      </c>
    </row>
    <row r="19" spans="2:8" x14ac:dyDescent="0.35">
      <c r="B19">
        <v>10</v>
      </c>
      <c r="C19">
        <v>1.282</v>
      </c>
      <c r="D19">
        <v>1.27</v>
      </c>
      <c r="E19">
        <f t="shared" si="7"/>
        <v>0.12000000000000011</v>
      </c>
      <c r="F19" s="2">
        <f t="shared" si="8"/>
        <v>1.2709274450167458</v>
      </c>
      <c r="G19" s="2">
        <f t="shared" si="5"/>
        <v>1.3083357704241985</v>
      </c>
      <c r="H19" s="3">
        <f t="shared" si="6"/>
        <v>20.339289149542687</v>
      </c>
    </row>
    <row r="20" spans="2:8" x14ac:dyDescent="0.35">
      <c r="B20">
        <v>25</v>
      </c>
      <c r="C20">
        <v>1.7509999999999999</v>
      </c>
      <c r="D20">
        <v>1.716</v>
      </c>
      <c r="E20">
        <f t="shared" si="7"/>
        <v>0.3499999999999992</v>
      </c>
      <c r="F20" s="2">
        <f t="shared" si="8"/>
        <v>1.7187050479655082</v>
      </c>
      <c r="G20" s="2">
        <f t="shared" si="5"/>
        <v>1.4168063603777807</v>
      </c>
      <c r="H20" s="3">
        <f t="shared" si="6"/>
        <v>26.109969251680798</v>
      </c>
    </row>
    <row r="21" spans="2:8" x14ac:dyDescent="0.35">
      <c r="B21">
        <v>50</v>
      </c>
      <c r="C21">
        <v>2.0539999999999998</v>
      </c>
      <c r="D21">
        <v>2</v>
      </c>
      <c r="E21">
        <f t="shared" si="7"/>
        <v>0.53999999999999826</v>
      </c>
      <c r="F21" s="2">
        <f t="shared" si="8"/>
        <v>2.0041735025753558</v>
      </c>
      <c r="G21" s="2">
        <f t="shared" si="5"/>
        <v>1.4859588402712665</v>
      </c>
      <c r="H21" s="3">
        <f t="shared" si="6"/>
        <v>30.616732535994888</v>
      </c>
    </row>
    <row r="22" spans="2:8" x14ac:dyDescent="0.35">
      <c r="B22">
        <v>100</v>
      </c>
      <c r="C22">
        <v>2.3260000000000001</v>
      </c>
      <c r="D22">
        <v>2.2519999999999998</v>
      </c>
      <c r="E22">
        <f t="shared" si="7"/>
        <v>0.74000000000000288</v>
      </c>
      <c r="F22" s="2">
        <f t="shared" si="8"/>
        <v>2.2577192442699316</v>
      </c>
      <c r="G22" s="2">
        <f t="shared" si="5"/>
        <v>1.5473782949307178</v>
      </c>
      <c r="H22" s="3">
        <f t="shared" si="6"/>
        <v>35.267793961603644</v>
      </c>
    </row>
    <row r="23" spans="2:8" x14ac:dyDescent="0.35">
      <c r="B23">
        <v>200</v>
      </c>
      <c r="C23">
        <v>2.5760000000000001</v>
      </c>
      <c r="D23">
        <v>2.4820000000000002</v>
      </c>
      <c r="E23">
        <f t="shared" si="7"/>
        <v>0.93999999999999861</v>
      </c>
      <c r="F23" s="2">
        <f t="shared" si="8"/>
        <v>2.4892649859645082</v>
      </c>
      <c r="G23" s="2">
        <f t="shared" si="5"/>
        <v>1.6034684232387304</v>
      </c>
      <c r="H23" s="3">
        <f t="shared" si="6"/>
        <v>40.129931945891876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2019-04-16T21:48:35Z</dcterms:modified>
</cp:coreProperties>
</file>