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Nishbash\"/>
    </mc:Choice>
  </mc:AlternateContent>
  <xr:revisionPtr revIDLastSave="0" documentId="13_ncr:1_{C3BC71C5-0307-493C-84AF-2C4AF34CCF59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4" l="1"/>
  <c r="F31" i="4" s="1"/>
  <c r="G31" i="4" s="1"/>
  <c r="H31" i="4" s="1"/>
  <c r="E32" i="4"/>
  <c r="F32" i="4" s="1"/>
  <c r="G32" i="4" s="1"/>
  <c r="H32" i="4" s="1"/>
  <c r="E33" i="4"/>
  <c r="F33" i="4" s="1"/>
  <c r="G33" i="4" s="1"/>
  <c r="H33" i="4" s="1"/>
  <c r="E34" i="4"/>
  <c r="F34" i="4" s="1"/>
  <c r="G34" i="4" s="1"/>
  <c r="H34" i="4" s="1"/>
  <c r="E35" i="4"/>
  <c r="F35" i="4" s="1"/>
  <c r="G35" i="4" s="1"/>
  <c r="H35" i="4" s="1"/>
  <c r="E36" i="4"/>
  <c r="F36" i="4" s="1"/>
  <c r="G36" i="4" s="1"/>
  <c r="H36" i="4" s="1"/>
  <c r="E37" i="4"/>
  <c r="F37" i="4" s="1"/>
  <c r="G37" i="4" s="1"/>
  <c r="H37" i="4" s="1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K2" i="4"/>
  <c r="D2" i="4"/>
  <c r="K1" i="4"/>
  <c r="G27" i="4" s="1"/>
  <c r="H27" i="4" s="1"/>
  <c r="E37" i="2"/>
  <c r="E36" i="2"/>
  <c r="E35" i="2"/>
  <c r="E34" i="2"/>
  <c r="E33" i="2"/>
  <c r="E32" i="2"/>
  <c r="E31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26" i="2" s="1"/>
  <c r="H26" i="2" s="1"/>
  <c r="I19" i="1"/>
  <c r="I8" i="1"/>
  <c r="I27" i="1"/>
  <c r="I13" i="1"/>
  <c r="I28" i="1"/>
  <c r="I11" i="1"/>
  <c r="I10" i="1"/>
  <c r="I26" i="1"/>
  <c r="I9" i="1"/>
  <c r="I23" i="1"/>
  <c r="I21" i="1"/>
  <c r="I5" i="1"/>
  <c r="I18" i="1"/>
  <c r="I6" i="1"/>
  <c r="I14" i="1"/>
  <c r="I3" i="1"/>
  <c r="I4" i="1"/>
  <c r="I15" i="1"/>
  <c r="I17" i="1"/>
  <c r="I22" i="1"/>
  <c r="I24" i="1"/>
  <c r="I12" i="1"/>
  <c r="I16" i="1"/>
  <c r="I25" i="1"/>
  <c r="I7" i="1"/>
  <c r="I20" i="1"/>
  <c r="H19" i="1"/>
  <c r="H8" i="1"/>
  <c r="H27" i="1"/>
  <c r="H13" i="1"/>
  <c r="H28" i="1"/>
  <c r="H11" i="1"/>
  <c r="H10" i="1"/>
  <c r="H26" i="1"/>
  <c r="H9" i="1"/>
  <c r="H23" i="1"/>
  <c r="H21" i="1"/>
  <c r="H5" i="1"/>
  <c r="H18" i="1"/>
  <c r="H6" i="1"/>
  <c r="H14" i="1"/>
  <c r="H3" i="1"/>
  <c r="H4" i="1"/>
  <c r="H15" i="1"/>
  <c r="H17" i="1"/>
  <c r="H22" i="1"/>
  <c r="H24" i="1"/>
  <c r="H12" i="1"/>
  <c r="H16" i="1"/>
  <c r="H25" i="1"/>
  <c r="H7" i="1"/>
  <c r="H20" i="1"/>
  <c r="K7" i="4" l="1"/>
  <c r="G13" i="4"/>
  <c r="H13" i="4" s="1"/>
  <c r="G17" i="4"/>
  <c r="H17" i="4" s="1"/>
  <c r="G7" i="4"/>
  <c r="H7" i="4" s="1"/>
  <c r="G12" i="4"/>
  <c r="H12" i="4" s="1"/>
  <c r="G16" i="4"/>
  <c r="H16" i="4" s="1"/>
  <c r="G20" i="4"/>
  <c r="H20" i="4" s="1"/>
  <c r="G24" i="4"/>
  <c r="H24" i="4" s="1"/>
  <c r="G3" i="4"/>
  <c r="H3" i="4" s="1"/>
  <c r="G9" i="4"/>
  <c r="H9" i="4" s="1"/>
  <c r="G21" i="4"/>
  <c r="H21" i="4" s="1"/>
  <c r="G25" i="4"/>
  <c r="H25" i="4" s="1"/>
  <c r="G5" i="4"/>
  <c r="H5" i="4" s="1"/>
  <c r="G10" i="4"/>
  <c r="H10" i="4" s="1"/>
  <c r="G14" i="4"/>
  <c r="H14" i="4" s="1"/>
  <c r="G18" i="4"/>
  <c r="H18" i="4" s="1"/>
  <c r="G22" i="4"/>
  <c r="H22" i="4" s="1"/>
  <c r="G26" i="4"/>
  <c r="H26" i="4" s="1"/>
  <c r="K6" i="4"/>
  <c r="K8" i="4"/>
  <c r="G2" i="4"/>
  <c r="H2" i="4" s="1"/>
  <c r="K3" i="4"/>
  <c r="E5" i="4" s="1"/>
  <c r="G4" i="4"/>
  <c r="H4" i="4" s="1"/>
  <c r="G6" i="4"/>
  <c r="H6" i="4" s="1"/>
  <c r="G8" i="4"/>
  <c r="H8" i="4" s="1"/>
  <c r="G11" i="4"/>
  <c r="H11" i="4" s="1"/>
  <c r="G15" i="4"/>
  <c r="H15" i="4" s="1"/>
  <c r="G19" i="4"/>
  <c r="H19" i="4" s="1"/>
  <c r="G23" i="4"/>
  <c r="H23" i="4" s="1"/>
  <c r="G5" i="2"/>
  <c r="H5" i="2" s="1"/>
  <c r="K6" i="2"/>
  <c r="G3" i="2"/>
  <c r="H3" i="2" s="1"/>
  <c r="G7" i="2"/>
  <c r="H7" i="2" s="1"/>
  <c r="G9" i="2"/>
  <c r="H9" i="2" s="1"/>
  <c r="G14" i="2"/>
  <c r="H14" i="2" s="1"/>
  <c r="G17" i="2"/>
  <c r="H17" i="2" s="1"/>
  <c r="G22" i="2"/>
  <c r="H22" i="2" s="1"/>
  <c r="G25" i="2"/>
  <c r="H25" i="2" s="1"/>
  <c r="G10" i="2"/>
  <c r="H10" i="2" s="1"/>
  <c r="G13" i="2"/>
  <c r="H13" i="2" s="1"/>
  <c r="G18" i="2"/>
  <c r="H18" i="2" s="1"/>
  <c r="G21" i="2"/>
  <c r="H21" i="2" s="1"/>
  <c r="F17" i="2"/>
  <c r="F20" i="2"/>
  <c r="F9" i="2"/>
  <c r="K3" i="2"/>
  <c r="E13" i="2" s="1"/>
  <c r="K7" i="2"/>
  <c r="K8" i="2"/>
  <c r="F33" i="2" s="1"/>
  <c r="E10" i="2"/>
  <c r="E14" i="2"/>
  <c r="E26" i="2"/>
  <c r="G2" i="2"/>
  <c r="H2" i="2" s="1"/>
  <c r="G4" i="2"/>
  <c r="H4" i="2" s="1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6" i="2"/>
  <c r="H6" i="2" s="1"/>
  <c r="G12" i="2"/>
  <c r="H12" i="2" s="1"/>
  <c r="G16" i="2"/>
  <c r="H16" i="2" s="1"/>
  <c r="G20" i="2"/>
  <c r="H20" i="2" s="1"/>
  <c r="G24" i="2"/>
  <c r="H24" i="2" s="1"/>
  <c r="E7" i="4" l="1"/>
  <c r="E13" i="4"/>
  <c r="E21" i="4"/>
  <c r="F21" i="4"/>
  <c r="E3" i="4"/>
  <c r="E16" i="4"/>
  <c r="F20" i="4"/>
  <c r="F7" i="4"/>
  <c r="E17" i="4"/>
  <c r="E26" i="4"/>
  <c r="E22" i="4"/>
  <c r="E18" i="4"/>
  <c r="E14" i="4"/>
  <c r="E10" i="4"/>
  <c r="F15" i="4"/>
  <c r="F8" i="4"/>
  <c r="F4" i="4"/>
  <c r="E23" i="4"/>
  <c r="F27" i="4"/>
  <c r="F23" i="4"/>
  <c r="F19" i="4"/>
  <c r="F11" i="4"/>
  <c r="F6" i="4"/>
  <c r="F2" i="4"/>
  <c r="E27" i="4"/>
  <c r="F26" i="4"/>
  <c r="F22" i="4"/>
  <c r="E19" i="4"/>
  <c r="F18" i="4"/>
  <c r="E15" i="4"/>
  <c r="F14" i="4"/>
  <c r="E11" i="4"/>
  <c r="F10" i="4"/>
  <c r="E8" i="4"/>
  <c r="E6" i="4"/>
  <c r="E4" i="4"/>
  <c r="E2" i="4"/>
  <c r="E20" i="4"/>
  <c r="F16" i="4"/>
  <c r="F5" i="4"/>
  <c r="F17" i="4"/>
  <c r="E25" i="4"/>
  <c r="E9" i="4"/>
  <c r="E12" i="4"/>
  <c r="F12" i="4"/>
  <c r="F13" i="4"/>
  <c r="E24" i="4"/>
  <c r="F3" i="4"/>
  <c r="F24" i="4"/>
  <c r="F25" i="4"/>
  <c r="F9" i="4"/>
  <c r="F3" i="2"/>
  <c r="E16" i="2"/>
  <c r="F7" i="2"/>
  <c r="E20" i="2"/>
  <c r="F16" i="2"/>
  <c r="E22" i="2"/>
  <c r="E18" i="2"/>
  <c r="E3" i="2"/>
  <c r="E21" i="2"/>
  <c r="F5" i="2"/>
  <c r="E17" i="2"/>
  <c r="F36" i="2"/>
  <c r="G36" i="2" s="1"/>
  <c r="H36" i="2" s="1"/>
  <c r="F35" i="2"/>
  <c r="F37" i="2"/>
  <c r="G37" i="2" s="1"/>
  <c r="H37" i="2" s="1"/>
  <c r="F21" i="2"/>
  <c r="F32" i="2"/>
  <c r="G32" i="2" s="1"/>
  <c r="H32" i="2" s="1"/>
  <c r="E12" i="2"/>
  <c r="F31" i="2"/>
  <c r="G31" i="2" s="1"/>
  <c r="H31" i="2" s="1"/>
  <c r="F12" i="2"/>
  <c r="E25" i="2"/>
  <c r="F34" i="2"/>
  <c r="G35" i="2"/>
  <c r="H35" i="2" s="1"/>
  <c r="G34" i="2"/>
  <c r="H34" i="2" s="1"/>
  <c r="G33" i="2"/>
  <c r="H33" i="2" s="1"/>
  <c r="E27" i="2"/>
  <c r="E23" i="2"/>
  <c r="E19" i="2"/>
  <c r="E15" i="2"/>
  <c r="E11" i="2"/>
  <c r="F6" i="2"/>
  <c r="E4" i="2"/>
  <c r="E8" i="2"/>
  <c r="F27" i="2"/>
  <c r="F26" i="2"/>
  <c r="F23" i="2"/>
  <c r="F22" i="2"/>
  <c r="F15" i="2"/>
  <c r="F14" i="2"/>
  <c r="F11" i="2"/>
  <c r="F10" i="2"/>
  <c r="F4" i="2"/>
  <c r="E2" i="2"/>
  <c r="F8" i="2"/>
  <c r="E6" i="2"/>
  <c r="F2" i="2"/>
  <c r="F19" i="2"/>
  <c r="F18" i="2"/>
  <c r="E9" i="2"/>
  <c r="E24" i="2"/>
  <c r="E5" i="2"/>
  <c r="F24" i="2"/>
  <c r="E7" i="2"/>
  <c r="F25" i="2"/>
  <c r="F13" i="2"/>
  <c r="K5" i="4" l="1"/>
  <c r="K4" i="4"/>
  <c r="K4" i="2"/>
  <c r="K5" i="2"/>
</calcChain>
</file>

<file path=xl/sharedStrings.xml><?xml version="1.0" encoding="utf-8"?>
<sst xmlns="http://schemas.openxmlformats.org/spreadsheetml/2006/main" count="294" uniqueCount="169">
  <si>
    <t>Nishbash</t>
  </si>
  <si>
    <t>start_date</t>
  </si>
  <si>
    <t>end_date</t>
  </si>
  <si>
    <t>duration</t>
  </si>
  <si>
    <t>peak</t>
  </si>
  <si>
    <t>sum</t>
  </si>
  <si>
    <t>average</t>
  </si>
  <si>
    <t>median</t>
  </si>
  <si>
    <t>10/01/1954</t>
  </si>
  <si>
    <t>07/01/1955</t>
  </si>
  <si>
    <t>9</t>
  </si>
  <si>
    <t>-1.75</t>
  </si>
  <si>
    <t>-8.07</t>
  </si>
  <si>
    <t>-0.9</t>
  </si>
  <si>
    <t>-0.76</t>
  </si>
  <si>
    <t>10/01/1956</t>
  </si>
  <si>
    <t>07/01/1957</t>
  </si>
  <si>
    <t>-1.86</t>
  </si>
  <si>
    <t>-7.71</t>
  </si>
  <si>
    <t>-0.86</t>
  </si>
  <si>
    <t>-0.85</t>
  </si>
  <si>
    <t>08/01/1960</t>
  </si>
  <si>
    <t>09/01/1960</t>
  </si>
  <si>
    <t>1</t>
  </si>
  <si>
    <t>-1.58</t>
  </si>
  <si>
    <t>02/01/1961</t>
  </si>
  <si>
    <t>06/01/1962</t>
  </si>
  <si>
    <t>16</t>
  </si>
  <si>
    <t>-1.69</t>
  </si>
  <si>
    <t>-13.39</t>
  </si>
  <si>
    <t>-0.84</t>
  </si>
  <si>
    <t>-0.78</t>
  </si>
  <si>
    <t>09/01/1963</t>
  </si>
  <si>
    <t>04/01/1964</t>
  </si>
  <si>
    <t>7</t>
  </si>
  <si>
    <t>-1.07</t>
  </si>
  <si>
    <t>-2.79</t>
  </si>
  <si>
    <t>-0.4</t>
  </si>
  <si>
    <t>-0.26</t>
  </si>
  <si>
    <t>09/01/1964</t>
  </si>
  <si>
    <t>09/01/1965</t>
  </si>
  <si>
    <t>12</t>
  </si>
  <si>
    <t>-2.49</t>
  </si>
  <si>
    <t>-14.47</t>
  </si>
  <si>
    <t>-1.21</t>
  </si>
  <si>
    <t>-0.8</t>
  </si>
  <si>
    <t>03/01/1967</t>
  </si>
  <si>
    <t>06/01/1967</t>
  </si>
  <si>
    <t>3</t>
  </si>
  <si>
    <t>-1.92</t>
  </si>
  <si>
    <t>-2.27</t>
  </si>
  <si>
    <t>-0.25</t>
  </si>
  <si>
    <t>09/01/1968</t>
  </si>
  <si>
    <t>11/01/1968</t>
  </si>
  <si>
    <t>2</t>
  </si>
  <si>
    <t>-1.22</t>
  </si>
  <si>
    <t>-1.73</t>
  </si>
  <si>
    <t>-0.87</t>
  </si>
  <si>
    <t>03/01/1971</t>
  </si>
  <si>
    <t>03/01/1972</t>
  </si>
  <si>
    <t>-2.8</t>
  </si>
  <si>
    <t>-11.98</t>
  </si>
  <si>
    <t>-1</t>
  </si>
  <si>
    <t>-0.93</t>
  </si>
  <si>
    <t>08/01/1973</t>
  </si>
  <si>
    <t>09/01/1973</t>
  </si>
  <si>
    <t>-1.59</t>
  </si>
  <si>
    <t>11/01/1973</t>
  </si>
  <si>
    <t>09/01/1974</t>
  </si>
  <si>
    <t>10</t>
  </si>
  <si>
    <t>-2.25</t>
  </si>
  <si>
    <t>-9.98</t>
  </si>
  <si>
    <t>-0.99</t>
  </si>
  <si>
    <t>05/01/1975</t>
  </si>
  <si>
    <t>02/01/1976</t>
  </si>
  <si>
    <t>-2.1</t>
  </si>
  <si>
    <t>-8.71</t>
  </si>
  <si>
    <t>-0.97</t>
  </si>
  <si>
    <t>-0.96</t>
  </si>
  <si>
    <t>09/01/1976</t>
  </si>
  <si>
    <t>10/01/1976</t>
  </si>
  <si>
    <t>02/01/1977</t>
  </si>
  <si>
    <t>07/01/1977</t>
  </si>
  <si>
    <t>5</t>
  </si>
  <si>
    <t>-2.22</t>
  </si>
  <si>
    <t>-6.74</t>
  </si>
  <si>
    <t>-1.35</t>
  </si>
  <si>
    <t>-1.08</t>
  </si>
  <si>
    <t>09/01/1977</t>
  </si>
  <si>
    <t>10/01/1977</t>
  </si>
  <si>
    <t>02/01/1982</t>
  </si>
  <si>
    <t>07/01/1982</t>
  </si>
  <si>
    <t>-1.1</t>
  </si>
  <si>
    <t>-3.23</t>
  </si>
  <si>
    <t>-0.65</t>
  </si>
  <si>
    <t>-0.64</t>
  </si>
  <si>
    <t>04/01/1983</t>
  </si>
  <si>
    <t>05/01/1983</t>
  </si>
  <si>
    <t>01/01/1984</t>
  </si>
  <si>
    <t>03/01/1984</t>
  </si>
  <si>
    <t>-1.11</t>
  </si>
  <si>
    <t>-0.55</t>
  </si>
  <si>
    <t>06/01/1984</t>
  </si>
  <si>
    <t>08/01/1984</t>
  </si>
  <si>
    <t>-3.64</t>
  </si>
  <si>
    <t>-1.82</t>
  </si>
  <si>
    <t>02/01/1986</t>
  </si>
  <si>
    <t>07/01/1986</t>
  </si>
  <si>
    <t>-1.45</t>
  </si>
  <si>
    <t>-5.7</t>
  </si>
  <si>
    <t>-1.14</t>
  </si>
  <si>
    <t>-1.39</t>
  </si>
  <si>
    <t>11/01/1989</t>
  </si>
  <si>
    <t>08/01/1990</t>
  </si>
  <si>
    <t>-1.91</t>
  </si>
  <si>
    <t>-9.12</t>
  </si>
  <si>
    <t>-1.01</t>
  </si>
  <si>
    <t>12/01/1990</t>
  </si>
  <si>
    <t>08/01/1991</t>
  </si>
  <si>
    <t>8</t>
  </si>
  <si>
    <t>-1.83</t>
  </si>
  <si>
    <t>-10.08</t>
  </si>
  <si>
    <t>-1.26</t>
  </si>
  <si>
    <t>03/01/1992</t>
  </si>
  <si>
    <t>05/01/1992</t>
  </si>
  <si>
    <t>-1.74</t>
  </si>
  <si>
    <t>-2.55</t>
  </si>
  <si>
    <t>-1.28</t>
  </si>
  <si>
    <t>10/01/1992</t>
  </si>
  <si>
    <t>02/01/1993</t>
  </si>
  <si>
    <t>4</t>
  </si>
  <si>
    <t>-1.72</t>
  </si>
  <si>
    <t>-4.51</t>
  </si>
  <si>
    <t>-1.13</t>
  </si>
  <si>
    <t>01/01/1996</t>
  </si>
  <si>
    <t>08/01/1996</t>
  </si>
  <si>
    <t>-2.64</t>
  </si>
  <si>
    <t>-11.61</t>
  </si>
  <si>
    <t>-1.66</t>
  </si>
  <si>
    <t>-1.61</t>
  </si>
  <si>
    <t>12/01/1997</t>
  </si>
  <si>
    <t>01/01/1998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</si>
  <si>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</si>
  <si>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</si>
  <si>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</si>
  <si>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</si>
  <si>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</si>
  <si>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</si>
  <si>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</si>
  <si>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</si>
  <si>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</si>
  <si>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</si>
  <si>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</si>
  <si>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</si>
  <si>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</si>
  <si>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</si>
  <si>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</si>
  <si>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</si>
  <si>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</si>
  <si>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</si>
  <si>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</si>
  <si>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</si>
  <si>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(-0.1)</t>
  </si>
  <si>
    <t>K (-0.2)</t>
  </si>
  <si>
    <t>Slope</t>
  </si>
  <si>
    <t>K calculated</t>
  </si>
  <si>
    <t>Log Q</t>
  </si>
  <si>
    <t>Q</t>
  </si>
  <si>
    <t>K (-0.3)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</si>
</sst>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workbookViewId="0">
      <selection activeCell="I28" sqref="I3:I28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142</v>
      </c>
    </row>
    <row r="3" spans="1:9" x14ac:dyDescent="0.35">
      <c r="A3" t="s">
        <v>96</v>
      </c>
      <c r="B3" t="s">
        <v>97</v>
      </c>
      <c r="C3" t="s">
        <v>23</v>
      </c>
      <c r="D3" t="s">
        <v>62</v>
      </c>
      <c r="E3" t="s">
        <v>62</v>
      </c>
      <c r="F3" t="s">
        <v>62</v>
      </c>
      <c r="G3" t="s">
        <v>62</v>
      </c>
      <c r="H3">
        <f>C3*1</f>
        <v>1</v>
      </c>
      <c r="I3">
        <f>E3*-1</f>
        <v>1</v>
      </c>
    </row>
    <row r="4" spans="1:9" x14ac:dyDescent="0.35">
      <c r="A4" t="s">
        <v>98</v>
      </c>
      <c r="B4" t="s">
        <v>99</v>
      </c>
      <c r="C4" t="s">
        <v>54</v>
      </c>
      <c r="D4" t="s">
        <v>62</v>
      </c>
      <c r="E4" t="s">
        <v>100</v>
      </c>
      <c r="F4" t="s">
        <v>101</v>
      </c>
      <c r="G4" t="s">
        <v>101</v>
      </c>
      <c r="H4">
        <f>C4*1</f>
        <v>2</v>
      </c>
      <c r="I4">
        <f>E4*-1</f>
        <v>1.1100000000000001</v>
      </c>
    </row>
    <row r="5" spans="1:9" x14ac:dyDescent="0.35">
      <c r="A5" t="s">
        <v>79</v>
      </c>
      <c r="B5" t="s">
        <v>80</v>
      </c>
      <c r="C5" t="s">
        <v>23</v>
      </c>
      <c r="D5" t="s">
        <v>55</v>
      </c>
      <c r="E5" t="s">
        <v>55</v>
      </c>
      <c r="F5" t="s">
        <v>55</v>
      </c>
      <c r="G5" t="s">
        <v>55</v>
      </c>
      <c r="H5">
        <f>C5*1</f>
        <v>1</v>
      </c>
      <c r="I5">
        <f>E5*-1</f>
        <v>1.22</v>
      </c>
    </row>
    <row r="6" spans="1:9" x14ac:dyDescent="0.35">
      <c r="A6" t="s">
        <v>88</v>
      </c>
      <c r="B6" t="s">
        <v>89</v>
      </c>
      <c r="C6" t="s">
        <v>23</v>
      </c>
      <c r="D6" t="s">
        <v>55</v>
      </c>
      <c r="E6" t="s">
        <v>55</v>
      </c>
      <c r="F6" t="s">
        <v>55</v>
      </c>
      <c r="G6" t="s">
        <v>55</v>
      </c>
      <c r="H6">
        <f>C6*1</f>
        <v>1</v>
      </c>
      <c r="I6">
        <f>E6*-1</f>
        <v>1.22</v>
      </c>
    </row>
    <row r="7" spans="1:9" x14ac:dyDescent="0.35">
      <c r="A7" t="s">
        <v>140</v>
      </c>
      <c r="B7" t="s">
        <v>141</v>
      </c>
      <c r="C7" t="s">
        <v>23</v>
      </c>
      <c r="D7" t="s">
        <v>122</v>
      </c>
      <c r="E7" t="s">
        <v>122</v>
      </c>
      <c r="F7" t="s">
        <v>122</v>
      </c>
      <c r="G7" t="s">
        <v>122</v>
      </c>
      <c r="H7">
        <f>C7*1</f>
        <v>1</v>
      </c>
      <c r="I7">
        <f>E7*-1</f>
        <v>1.26</v>
      </c>
    </row>
    <row r="8" spans="1:9" x14ac:dyDescent="0.35">
      <c r="A8" t="s">
        <v>21</v>
      </c>
      <c r="B8" t="s">
        <v>22</v>
      </c>
      <c r="C8" t="s">
        <v>23</v>
      </c>
      <c r="D8" t="s">
        <v>24</v>
      </c>
      <c r="E8" t="s">
        <v>24</v>
      </c>
      <c r="F8" t="s">
        <v>24</v>
      </c>
      <c r="G8" t="s">
        <v>24</v>
      </c>
      <c r="H8">
        <f>C8*1</f>
        <v>1</v>
      </c>
      <c r="I8">
        <f>E8*-1</f>
        <v>1.58</v>
      </c>
    </row>
    <row r="9" spans="1:9" x14ac:dyDescent="0.35">
      <c r="A9" t="s">
        <v>64</v>
      </c>
      <c r="B9" t="s">
        <v>65</v>
      </c>
      <c r="C9" t="s">
        <v>23</v>
      </c>
      <c r="D9" t="s">
        <v>66</v>
      </c>
      <c r="E9" t="s">
        <v>66</v>
      </c>
      <c r="F9" t="s">
        <v>66</v>
      </c>
      <c r="G9" t="s">
        <v>66</v>
      </c>
      <c r="H9">
        <f>C9*1</f>
        <v>1</v>
      </c>
      <c r="I9">
        <f>E9*-1</f>
        <v>1.59</v>
      </c>
    </row>
    <row r="10" spans="1:9" x14ac:dyDescent="0.35">
      <c r="A10" t="s">
        <v>52</v>
      </c>
      <c r="B10" t="s">
        <v>53</v>
      </c>
      <c r="C10" t="s">
        <v>54</v>
      </c>
      <c r="D10" t="s">
        <v>55</v>
      </c>
      <c r="E10" t="s">
        <v>56</v>
      </c>
      <c r="F10" t="s">
        <v>57</v>
      </c>
      <c r="G10" t="s">
        <v>57</v>
      </c>
      <c r="H10">
        <f>C10*1</f>
        <v>2</v>
      </c>
      <c r="I10">
        <f>E10*-1</f>
        <v>1.73</v>
      </c>
    </row>
    <row r="11" spans="1:9" x14ac:dyDescent="0.35">
      <c r="A11" t="s">
        <v>46</v>
      </c>
      <c r="B11" t="s">
        <v>47</v>
      </c>
      <c r="C11" t="s">
        <v>48</v>
      </c>
      <c r="D11" t="s">
        <v>49</v>
      </c>
      <c r="E11" t="s">
        <v>50</v>
      </c>
      <c r="F11" t="s">
        <v>14</v>
      </c>
      <c r="G11" t="s">
        <v>51</v>
      </c>
      <c r="H11">
        <f>C11*1</f>
        <v>3</v>
      </c>
      <c r="I11">
        <f>E11*-1</f>
        <v>2.27</v>
      </c>
    </row>
    <row r="12" spans="1:9" x14ac:dyDescent="0.35">
      <c r="A12" t="s">
        <v>123</v>
      </c>
      <c r="B12" t="s">
        <v>124</v>
      </c>
      <c r="C12" t="s">
        <v>54</v>
      </c>
      <c r="D12" t="s">
        <v>125</v>
      </c>
      <c r="E12" t="s">
        <v>126</v>
      </c>
      <c r="F12" t="s">
        <v>127</v>
      </c>
      <c r="G12" t="s">
        <v>127</v>
      </c>
      <c r="H12">
        <f>C12*1</f>
        <v>2</v>
      </c>
      <c r="I12">
        <f>E12*-1</f>
        <v>2.5499999999999998</v>
      </c>
    </row>
    <row r="13" spans="1:9" x14ac:dyDescent="0.35">
      <c r="A13" t="s">
        <v>32</v>
      </c>
      <c r="B13" t="s">
        <v>33</v>
      </c>
      <c r="C13" t="s">
        <v>34</v>
      </c>
      <c r="D13" t="s">
        <v>35</v>
      </c>
      <c r="E13" t="s">
        <v>36</v>
      </c>
      <c r="F13" t="s">
        <v>37</v>
      </c>
      <c r="G13" t="s">
        <v>38</v>
      </c>
      <c r="H13">
        <f>C13*1</f>
        <v>7</v>
      </c>
      <c r="I13">
        <f>E13*-1</f>
        <v>2.79</v>
      </c>
    </row>
    <row r="14" spans="1:9" x14ac:dyDescent="0.35">
      <c r="A14" t="s">
        <v>90</v>
      </c>
      <c r="B14" t="s">
        <v>91</v>
      </c>
      <c r="C14" t="s">
        <v>83</v>
      </c>
      <c r="D14" t="s">
        <v>92</v>
      </c>
      <c r="E14" t="s">
        <v>93</v>
      </c>
      <c r="F14" t="s">
        <v>94</v>
      </c>
      <c r="G14" t="s">
        <v>95</v>
      </c>
      <c r="H14">
        <f>C14*1</f>
        <v>5</v>
      </c>
      <c r="I14">
        <f>E14*-1</f>
        <v>3.23</v>
      </c>
    </row>
    <row r="15" spans="1:9" x14ac:dyDescent="0.35">
      <c r="A15" t="s">
        <v>102</v>
      </c>
      <c r="B15" t="s">
        <v>103</v>
      </c>
      <c r="C15" t="s">
        <v>54</v>
      </c>
      <c r="D15" t="s">
        <v>50</v>
      </c>
      <c r="E15" t="s">
        <v>104</v>
      </c>
      <c r="F15" t="s">
        <v>105</v>
      </c>
      <c r="G15" t="s">
        <v>105</v>
      </c>
      <c r="H15">
        <f>C15*1</f>
        <v>2</v>
      </c>
      <c r="I15">
        <f>E15*-1</f>
        <v>3.64</v>
      </c>
    </row>
    <row r="16" spans="1:9" x14ac:dyDescent="0.35">
      <c r="A16" t="s">
        <v>128</v>
      </c>
      <c r="B16" t="s">
        <v>129</v>
      </c>
      <c r="C16" t="s">
        <v>130</v>
      </c>
      <c r="D16" t="s">
        <v>131</v>
      </c>
      <c r="E16" t="s">
        <v>132</v>
      </c>
      <c r="F16" t="s">
        <v>133</v>
      </c>
      <c r="G16" t="s">
        <v>133</v>
      </c>
      <c r="H16">
        <f>C16*1</f>
        <v>4</v>
      </c>
      <c r="I16">
        <f>E16*-1</f>
        <v>4.51</v>
      </c>
    </row>
    <row r="17" spans="1:9" x14ac:dyDescent="0.35">
      <c r="A17" t="s">
        <v>106</v>
      </c>
      <c r="B17" t="s">
        <v>107</v>
      </c>
      <c r="C17" t="s">
        <v>83</v>
      </c>
      <c r="D17" t="s">
        <v>108</v>
      </c>
      <c r="E17" t="s">
        <v>109</v>
      </c>
      <c r="F17" t="s">
        <v>110</v>
      </c>
      <c r="G17" t="s">
        <v>111</v>
      </c>
      <c r="H17">
        <f>C17*1</f>
        <v>5</v>
      </c>
      <c r="I17">
        <f>E17*-1</f>
        <v>5.7</v>
      </c>
    </row>
    <row r="18" spans="1:9" x14ac:dyDescent="0.35">
      <c r="A18" t="s">
        <v>81</v>
      </c>
      <c r="B18" t="s">
        <v>82</v>
      </c>
      <c r="C18" t="s">
        <v>83</v>
      </c>
      <c r="D18" t="s">
        <v>84</v>
      </c>
      <c r="E18" t="s">
        <v>85</v>
      </c>
      <c r="F18" t="s">
        <v>86</v>
      </c>
      <c r="G18" t="s">
        <v>87</v>
      </c>
      <c r="H18">
        <f>C18*1</f>
        <v>5</v>
      </c>
      <c r="I18">
        <f>E18*-1</f>
        <v>6.74</v>
      </c>
    </row>
    <row r="19" spans="1:9" x14ac:dyDescent="0.35">
      <c r="A19" t="s">
        <v>15</v>
      </c>
      <c r="B19" t="s">
        <v>16</v>
      </c>
      <c r="C19" t="s">
        <v>10</v>
      </c>
      <c r="D19" t="s">
        <v>17</v>
      </c>
      <c r="E19" t="s">
        <v>18</v>
      </c>
      <c r="F19" t="s">
        <v>19</v>
      </c>
      <c r="G19" t="s">
        <v>20</v>
      </c>
      <c r="H19">
        <f>C19*1</f>
        <v>9</v>
      </c>
      <c r="I19">
        <f>E19*-1</f>
        <v>7.71</v>
      </c>
    </row>
    <row r="20" spans="1:9" x14ac:dyDescent="0.35">
      <c r="A20" t="s">
        <v>8</v>
      </c>
      <c r="B20" t="s">
        <v>9</v>
      </c>
      <c r="C20" t="s">
        <v>10</v>
      </c>
      <c r="D20" t="s">
        <v>11</v>
      </c>
      <c r="E20" t="s">
        <v>12</v>
      </c>
      <c r="F20" t="s">
        <v>13</v>
      </c>
      <c r="G20" t="s">
        <v>14</v>
      </c>
      <c r="H20">
        <f>C20*1</f>
        <v>9</v>
      </c>
      <c r="I20">
        <f>E20*-1</f>
        <v>8.07</v>
      </c>
    </row>
    <row r="21" spans="1:9" x14ac:dyDescent="0.35">
      <c r="A21" t="s">
        <v>73</v>
      </c>
      <c r="B21" t="s">
        <v>74</v>
      </c>
      <c r="C21" t="s">
        <v>10</v>
      </c>
      <c r="D21" t="s">
        <v>75</v>
      </c>
      <c r="E21" t="s">
        <v>76</v>
      </c>
      <c r="F21" t="s">
        <v>77</v>
      </c>
      <c r="G21" t="s">
        <v>78</v>
      </c>
      <c r="H21">
        <f>C21*1</f>
        <v>9</v>
      </c>
      <c r="I21">
        <f>E21*-1</f>
        <v>8.7100000000000009</v>
      </c>
    </row>
    <row r="22" spans="1:9" x14ac:dyDescent="0.35">
      <c r="A22" t="s">
        <v>112</v>
      </c>
      <c r="B22" t="s">
        <v>113</v>
      </c>
      <c r="C22" t="s">
        <v>10</v>
      </c>
      <c r="D22" t="s">
        <v>114</v>
      </c>
      <c r="E22" t="s">
        <v>115</v>
      </c>
      <c r="F22" t="s">
        <v>116</v>
      </c>
      <c r="G22" t="s">
        <v>116</v>
      </c>
      <c r="H22">
        <f>C22*1</f>
        <v>9</v>
      </c>
      <c r="I22">
        <f>E22*-1</f>
        <v>9.1199999999999992</v>
      </c>
    </row>
    <row r="23" spans="1:9" x14ac:dyDescent="0.35">
      <c r="A23" t="s">
        <v>67</v>
      </c>
      <c r="B23" t="s">
        <v>68</v>
      </c>
      <c r="C23" t="s">
        <v>69</v>
      </c>
      <c r="D23" t="s">
        <v>70</v>
      </c>
      <c r="E23" t="s">
        <v>71</v>
      </c>
      <c r="F23" t="s">
        <v>62</v>
      </c>
      <c r="G23" t="s">
        <v>72</v>
      </c>
      <c r="H23">
        <f>C23*1</f>
        <v>10</v>
      </c>
      <c r="I23">
        <f>E23*-1</f>
        <v>9.98</v>
      </c>
    </row>
    <row r="24" spans="1:9" x14ac:dyDescent="0.35">
      <c r="A24" t="s">
        <v>117</v>
      </c>
      <c r="B24" t="s">
        <v>118</v>
      </c>
      <c r="C24" t="s">
        <v>119</v>
      </c>
      <c r="D24" t="s">
        <v>120</v>
      </c>
      <c r="E24" t="s">
        <v>121</v>
      </c>
      <c r="F24" t="s">
        <v>122</v>
      </c>
      <c r="G24" t="s">
        <v>122</v>
      </c>
      <c r="H24">
        <f>C24*1</f>
        <v>8</v>
      </c>
      <c r="I24">
        <f>E24*-1</f>
        <v>10.08</v>
      </c>
    </row>
    <row r="25" spans="1:9" x14ac:dyDescent="0.35">
      <c r="A25" t="s">
        <v>134</v>
      </c>
      <c r="B25" t="s">
        <v>135</v>
      </c>
      <c r="C25" t="s">
        <v>34</v>
      </c>
      <c r="D25" t="s">
        <v>136</v>
      </c>
      <c r="E25" t="s">
        <v>137</v>
      </c>
      <c r="F25" t="s">
        <v>138</v>
      </c>
      <c r="G25" t="s">
        <v>139</v>
      </c>
      <c r="H25">
        <f>C25*1</f>
        <v>7</v>
      </c>
      <c r="I25">
        <f>E25*-1</f>
        <v>11.61</v>
      </c>
    </row>
    <row r="26" spans="1:9" x14ac:dyDescent="0.35">
      <c r="A26" t="s">
        <v>58</v>
      </c>
      <c r="B26" t="s">
        <v>59</v>
      </c>
      <c r="C26" t="s">
        <v>41</v>
      </c>
      <c r="D26" t="s">
        <v>60</v>
      </c>
      <c r="E26" t="s">
        <v>61</v>
      </c>
      <c r="F26" t="s">
        <v>62</v>
      </c>
      <c r="G26" t="s">
        <v>63</v>
      </c>
      <c r="H26">
        <f>C26*1</f>
        <v>12</v>
      </c>
      <c r="I26">
        <f>E26*-1</f>
        <v>11.98</v>
      </c>
    </row>
    <row r="27" spans="1:9" x14ac:dyDescent="0.35">
      <c r="A27" t="s">
        <v>25</v>
      </c>
      <c r="B27" t="s">
        <v>26</v>
      </c>
      <c r="C27" t="s">
        <v>27</v>
      </c>
      <c r="D27" t="s">
        <v>28</v>
      </c>
      <c r="E27" t="s">
        <v>29</v>
      </c>
      <c r="F27" t="s">
        <v>30</v>
      </c>
      <c r="G27" t="s">
        <v>31</v>
      </c>
      <c r="H27">
        <f>C27*1</f>
        <v>16</v>
      </c>
      <c r="I27">
        <f>E27*-1</f>
        <v>13.39</v>
      </c>
    </row>
    <row r="28" spans="1:9" x14ac:dyDescent="0.35">
      <c r="A28" t="s">
        <v>39</v>
      </c>
      <c r="B28" t="s">
        <v>40</v>
      </c>
      <c r="C28" t="s">
        <v>41</v>
      </c>
      <c r="D28" t="s">
        <v>42</v>
      </c>
      <c r="E28" t="s">
        <v>43</v>
      </c>
      <c r="F28" t="s">
        <v>44</v>
      </c>
      <c r="G28" t="s">
        <v>45</v>
      </c>
      <c r="H28">
        <f>C28*1</f>
        <v>12</v>
      </c>
      <c r="I28">
        <f>E28*-1</f>
        <v>14.47</v>
      </c>
    </row>
  </sheetData>
  <sortState xmlns:xlrd2="http://schemas.microsoft.com/office/spreadsheetml/2017/richdata2" ref="A3:I29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45711-94C9-46EB-8CB3-31F6D46EF78D}">
  <dimension ref="A1:K37"/>
  <sheetViews>
    <sheetView topLeftCell="A25" workbookViewId="0">
      <selection activeCell="I35" sqref="I35"/>
    </sheetView>
  </sheetViews>
  <sheetFormatPr defaultRowHeight="14.5" x14ac:dyDescent="0.35"/>
  <sheetData>
    <row r="1" spans="1:11" x14ac:dyDescent="0.3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  <c r="G1" t="s">
        <v>149</v>
      </c>
      <c r="H1" t="s">
        <v>150</v>
      </c>
      <c r="J1" t="s">
        <v>151</v>
      </c>
      <c r="K1">
        <f>COUNT(C2:C27)</f>
        <v>26</v>
      </c>
    </row>
    <row r="2" spans="1:11" x14ac:dyDescent="0.35">
      <c r="A2">
        <v>1</v>
      </c>
      <c r="B2" t="s">
        <v>21</v>
      </c>
      <c r="C2">
        <v>1</v>
      </c>
      <c r="D2">
        <f t="shared" ref="D2:D27" si="0">LOG(C2)</f>
        <v>0</v>
      </c>
      <c r="E2">
        <f t="shared" ref="E2:E27" si="1">(D2-$K$3)^2</f>
        <v>0.33966255663466527</v>
      </c>
      <c r="F2">
        <f t="shared" ref="F2:F27" si="2">(D2-$K$3)^3</f>
        <v>-0.19795729526305214</v>
      </c>
      <c r="G2">
        <f t="shared" ref="G2:G27" si="3">($K$1+1)/A2</f>
        <v>27</v>
      </c>
      <c r="H2">
        <f t="shared" ref="H2:H27" si="4">1/G2</f>
        <v>3.7037037037037035E-2</v>
      </c>
      <c r="J2" t="s">
        <v>152</v>
      </c>
      <c r="K2">
        <f>AVERAGE(C2:C27)</f>
        <v>5.5384615384615383</v>
      </c>
    </row>
    <row r="3" spans="1:11" x14ac:dyDescent="0.35">
      <c r="A3">
        <v>2</v>
      </c>
      <c r="B3" t="s">
        <v>64</v>
      </c>
      <c r="C3">
        <v>1</v>
      </c>
      <c r="D3">
        <f t="shared" si="0"/>
        <v>0</v>
      </c>
      <c r="E3">
        <f t="shared" si="1"/>
        <v>0.33966255663466527</v>
      </c>
      <c r="F3">
        <f t="shared" si="2"/>
        <v>-0.19795729526305214</v>
      </c>
      <c r="G3">
        <f t="shared" si="3"/>
        <v>13.5</v>
      </c>
      <c r="H3">
        <f t="shared" si="4"/>
        <v>7.407407407407407E-2</v>
      </c>
      <c r="J3" t="s">
        <v>153</v>
      </c>
      <c r="K3">
        <f>AVERAGE(D2:D27)</f>
        <v>0.58280576235540538</v>
      </c>
    </row>
    <row r="4" spans="1:11" x14ac:dyDescent="0.35">
      <c r="A4">
        <v>3</v>
      </c>
      <c r="B4" t="s">
        <v>79</v>
      </c>
      <c r="C4">
        <v>1</v>
      </c>
      <c r="D4">
        <f t="shared" si="0"/>
        <v>0</v>
      </c>
      <c r="E4">
        <f t="shared" si="1"/>
        <v>0.33966255663466527</v>
      </c>
      <c r="F4">
        <f t="shared" si="2"/>
        <v>-0.19795729526305214</v>
      </c>
      <c r="G4">
        <f t="shared" si="3"/>
        <v>9</v>
      </c>
      <c r="H4">
        <f t="shared" si="4"/>
        <v>0.1111111111111111</v>
      </c>
      <c r="J4" t="s">
        <v>154</v>
      </c>
      <c r="K4">
        <f>SUM(E2:E27)</f>
        <v>4.2524851290384449</v>
      </c>
    </row>
    <row r="5" spans="1:11" x14ac:dyDescent="0.35">
      <c r="A5">
        <v>4</v>
      </c>
      <c r="B5" t="s">
        <v>88</v>
      </c>
      <c r="C5">
        <v>1</v>
      </c>
      <c r="D5">
        <f t="shared" si="0"/>
        <v>0</v>
      </c>
      <c r="E5">
        <f t="shared" si="1"/>
        <v>0.33966255663466527</v>
      </c>
      <c r="F5">
        <f t="shared" si="2"/>
        <v>-0.19795729526305214</v>
      </c>
      <c r="G5">
        <f t="shared" si="3"/>
        <v>6.75</v>
      </c>
      <c r="H5">
        <f t="shared" si="4"/>
        <v>0.14814814814814814</v>
      </c>
      <c r="J5" t="s">
        <v>155</v>
      </c>
      <c r="K5">
        <f>SUM(F2:F27)</f>
        <v>-0.44271447048426221</v>
      </c>
    </row>
    <row r="6" spans="1:11" x14ac:dyDescent="0.35">
      <c r="A6">
        <v>5</v>
      </c>
      <c r="B6" t="s">
        <v>96</v>
      </c>
      <c r="C6">
        <v>1</v>
      </c>
      <c r="D6">
        <f t="shared" si="0"/>
        <v>0</v>
      </c>
      <c r="E6">
        <f t="shared" si="1"/>
        <v>0.33966255663466527</v>
      </c>
      <c r="F6">
        <f t="shared" si="2"/>
        <v>-0.19795729526305214</v>
      </c>
      <c r="G6">
        <f t="shared" si="3"/>
        <v>5.4</v>
      </c>
      <c r="H6">
        <f t="shared" si="4"/>
        <v>0.18518518518518517</v>
      </c>
      <c r="J6" t="s">
        <v>156</v>
      </c>
      <c r="K6">
        <f>VAR(D2:D27)</f>
        <v>0.17009940516153776</v>
      </c>
    </row>
    <row r="7" spans="1:11" x14ac:dyDescent="0.35">
      <c r="A7">
        <v>6</v>
      </c>
      <c r="B7" t="s">
        <v>140</v>
      </c>
      <c r="C7">
        <v>1</v>
      </c>
      <c r="D7">
        <f t="shared" si="0"/>
        <v>0</v>
      </c>
      <c r="E7">
        <f t="shared" si="1"/>
        <v>0.33966255663466527</v>
      </c>
      <c r="F7">
        <f t="shared" si="2"/>
        <v>-0.19795729526305214</v>
      </c>
      <c r="G7">
        <f t="shared" si="3"/>
        <v>4.5</v>
      </c>
      <c r="H7">
        <f t="shared" si="4"/>
        <v>0.22222222222222221</v>
      </c>
      <c r="J7" t="s">
        <v>157</v>
      </c>
      <c r="K7">
        <f>STDEV(D2:D27)</f>
        <v>0.4124310914098715</v>
      </c>
    </row>
    <row r="8" spans="1:11" x14ac:dyDescent="0.35">
      <c r="A8">
        <v>7</v>
      </c>
      <c r="B8" t="s">
        <v>52</v>
      </c>
      <c r="C8">
        <v>2</v>
      </c>
      <c r="D8">
        <f t="shared" si="0"/>
        <v>0.3010299956639812</v>
      </c>
      <c r="E8">
        <f t="shared" si="1"/>
        <v>7.9397582694539906E-2</v>
      </c>
      <c r="F8">
        <f t="shared" si="2"/>
        <v>-2.2372314737199736E-2</v>
      </c>
      <c r="G8">
        <f t="shared" si="3"/>
        <v>3.8571428571428572</v>
      </c>
      <c r="H8">
        <f t="shared" si="4"/>
        <v>0.25925925925925924</v>
      </c>
      <c r="J8" t="s">
        <v>158</v>
      </c>
      <c r="K8">
        <f>SKEW(D2:D27)</f>
        <v>-0.27345862310027452</v>
      </c>
    </row>
    <row r="9" spans="1:11" x14ac:dyDescent="0.35">
      <c r="A9">
        <v>8</v>
      </c>
      <c r="B9" t="s">
        <v>98</v>
      </c>
      <c r="C9">
        <v>2</v>
      </c>
      <c r="D9">
        <f t="shared" si="0"/>
        <v>0.3010299956639812</v>
      </c>
      <c r="E9">
        <f t="shared" si="1"/>
        <v>7.9397582694539906E-2</v>
      </c>
      <c r="F9">
        <f t="shared" si="2"/>
        <v>-2.2372314737199736E-2</v>
      </c>
      <c r="G9">
        <f t="shared" si="3"/>
        <v>3.375</v>
      </c>
      <c r="H9">
        <f t="shared" si="4"/>
        <v>0.29629629629629628</v>
      </c>
      <c r="J9" t="s">
        <v>159</v>
      </c>
      <c r="K9">
        <v>-0.2</v>
      </c>
    </row>
    <row r="10" spans="1:11" x14ac:dyDescent="0.35">
      <c r="A10">
        <v>9</v>
      </c>
      <c r="B10" t="s">
        <v>102</v>
      </c>
      <c r="C10">
        <v>2</v>
      </c>
      <c r="D10">
        <f t="shared" si="0"/>
        <v>0.3010299956639812</v>
      </c>
      <c r="E10">
        <f t="shared" si="1"/>
        <v>7.9397582694539906E-2</v>
      </c>
      <c r="F10">
        <f t="shared" si="2"/>
        <v>-2.2372314737199736E-2</v>
      </c>
      <c r="G10">
        <f t="shared" si="3"/>
        <v>3</v>
      </c>
      <c r="H10">
        <f t="shared" si="4"/>
        <v>0.33333333333333331</v>
      </c>
      <c r="J10" t="s">
        <v>160</v>
      </c>
      <c r="K10">
        <v>-0.3</v>
      </c>
    </row>
    <row r="11" spans="1:11" x14ac:dyDescent="0.35">
      <c r="A11">
        <v>10</v>
      </c>
      <c r="B11" t="s">
        <v>123</v>
      </c>
      <c r="C11">
        <v>2</v>
      </c>
      <c r="D11">
        <f t="shared" si="0"/>
        <v>0.3010299956639812</v>
      </c>
      <c r="E11">
        <f t="shared" si="1"/>
        <v>7.9397582694539906E-2</v>
      </c>
      <c r="F11">
        <f t="shared" si="2"/>
        <v>-2.2372314737199736E-2</v>
      </c>
      <c r="G11">
        <f t="shared" si="3"/>
        <v>2.7</v>
      </c>
      <c r="H11">
        <f t="shared" si="4"/>
        <v>0.37037037037037035</v>
      </c>
    </row>
    <row r="12" spans="1:11" x14ac:dyDescent="0.35">
      <c r="A12">
        <v>11</v>
      </c>
      <c r="B12" t="s">
        <v>46</v>
      </c>
      <c r="C12">
        <v>3</v>
      </c>
      <c r="D12">
        <f t="shared" si="0"/>
        <v>0.47712125471966244</v>
      </c>
      <c r="E12">
        <f t="shared" si="1"/>
        <v>1.1169215154209409E-2</v>
      </c>
      <c r="F12">
        <f t="shared" si="2"/>
        <v>-1.1804130042503001E-3</v>
      </c>
      <c r="G12">
        <f t="shared" si="3"/>
        <v>2.4545454545454546</v>
      </c>
      <c r="H12">
        <f t="shared" si="4"/>
        <v>0.40740740740740738</v>
      </c>
    </row>
    <row r="13" spans="1:11" x14ac:dyDescent="0.35">
      <c r="A13">
        <v>12</v>
      </c>
      <c r="B13" t="s">
        <v>128</v>
      </c>
      <c r="C13">
        <v>4</v>
      </c>
      <c r="D13">
        <f t="shared" si="0"/>
        <v>0.6020599913279624</v>
      </c>
      <c r="E13">
        <f t="shared" si="1"/>
        <v>3.7072533332765413E-4</v>
      </c>
      <c r="F13">
        <f t="shared" si="2"/>
        <v>7.1380304538181766E-6</v>
      </c>
      <c r="G13">
        <f t="shared" si="3"/>
        <v>2.25</v>
      </c>
      <c r="H13">
        <f t="shared" si="4"/>
        <v>0.44444444444444442</v>
      </c>
    </row>
    <row r="14" spans="1:11" x14ac:dyDescent="0.35">
      <c r="A14">
        <v>13</v>
      </c>
      <c r="B14" t="s">
        <v>81</v>
      </c>
      <c r="C14">
        <v>5</v>
      </c>
      <c r="D14">
        <f t="shared" si="0"/>
        <v>0.69897000433601886</v>
      </c>
      <c r="E14">
        <f t="shared" si="1"/>
        <v>1.3494131114930523E-2</v>
      </c>
      <c r="F14">
        <f t="shared" si="2"/>
        <v>1.5675355121529148E-3</v>
      </c>
      <c r="G14">
        <f t="shared" si="3"/>
        <v>2.0769230769230771</v>
      </c>
      <c r="H14">
        <f t="shared" si="4"/>
        <v>0.48148148148148145</v>
      </c>
    </row>
    <row r="15" spans="1:11" x14ac:dyDescent="0.35">
      <c r="A15">
        <v>14</v>
      </c>
      <c r="B15" t="s">
        <v>90</v>
      </c>
      <c r="C15">
        <v>5</v>
      </c>
      <c r="D15">
        <f t="shared" si="0"/>
        <v>0.69897000433601886</v>
      </c>
      <c r="E15">
        <f t="shared" si="1"/>
        <v>1.3494131114930523E-2</v>
      </c>
      <c r="F15">
        <f t="shared" si="2"/>
        <v>1.5675355121529148E-3</v>
      </c>
      <c r="G15">
        <f t="shared" si="3"/>
        <v>1.9285714285714286</v>
      </c>
      <c r="H15">
        <f t="shared" si="4"/>
        <v>0.51851851851851849</v>
      </c>
    </row>
    <row r="16" spans="1:11" x14ac:dyDescent="0.35">
      <c r="A16">
        <v>15</v>
      </c>
      <c r="B16" t="s">
        <v>106</v>
      </c>
      <c r="C16">
        <v>5</v>
      </c>
      <c r="D16">
        <f t="shared" si="0"/>
        <v>0.69897000433601886</v>
      </c>
      <c r="E16">
        <f t="shared" si="1"/>
        <v>1.3494131114930523E-2</v>
      </c>
      <c r="F16">
        <f t="shared" si="2"/>
        <v>1.5675355121529148E-3</v>
      </c>
      <c r="G16">
        <f t="shared" si="3"/>
        <v>1.8</v>
      </c>
      <c r="H16">
        <f t="shared" si="4"/>
        <v>0.55555555555555558</v>
      </c>
    </row>
    <row r="17" spans="1:8" x14ac:dyDescent="0.35">
      <c r="A17">
        <v>16</v>
      </c>
      <c r="B17" t="s">
        <v>32</v>
      </c>
      <c r="C17">
        <v>7</v>
      </c>
      <c r="D17">
        <f t="shared" si="0"/>
        <v>0.84509804001425681</v>
      </c>
      <c r="E17">
        <f t="shared" si="1"/>
        <v>6.8797238919468012E-2</v>
      </c>
      <c r="F17">
        <f t="shared" si="2"/>
        <v>1.8044984492827446E-2</v>
      </c>
      <c r="G17">
        <f t="shared" si="3"/>
        <v>1.6875</v>
      </c>
      <c r="H17">
        <f t="shared" si="4"/>
        <v>0.59259259259259256</v>
      </c>
    </row>
    <row r="18" spans="1:8" x14ac:dyDescent="0.35">
      <c r="A18">
        <v>17</v>
      </c>
      <c r="B18" t="s">
        <v>134</v>
      </c>
      <c r="C18">
        <v>7</v>
      </c>
      <c r="D18">
        <f t="shared" si="0"/>
        <v>0.84509804001425681</v>
      </c>
      <c r="E18">
        <f t="shared" si="1"/>
        <v>6.8797238919468012E-2</v>
      </c>
      <c r="F18">
        <f t="shared" si="2"/>
        <v>1.8044984492827446E-2</v>
      </c>
      <c r="G18">
        <f t="shared" si="3"/>
        <v>1.588235294117647</v>
      </c>
      <c r="H18">
        <f t="shared" si="4"/>
        <v>0.62962962962962965</v>
      </c>
    </row>
    <row r="19" spans="1:8" x14ac:dyDescent="0.35">
      <c r="A19">
        <v>18</v>
      </c>
      <c r="B19" t="s">
        <v>117</v>
      </c>
      <c r="C19">
        <v>8</v>
      </c>
      <c r="D19">
        <f t="shared" si="0"/>
        <v>0.90308998699194354</v>
      </c>
      <c r="E19">
        <f t="shared" si="1"/>
        <v>0.10258198455102843</v>
      </c>
      <c r="F19">
        <f t="shared" si="2"/>
        <v>3.285539138360348E-2</v>
      </c>
      <c r="G19">
        <f t="shared" si="3"/>
        <v>1.5</v>
      </c>
      <c r="H19">
        <f t="shared" si="4"/>
        <v>0.66666666666666663</v>
      </c>
    </row>
    <row r="20" spans="1:8" x14ac:dyDescent="0.35">
      <c r="A20">
        <v>19</v>
      </c>
      <c r="B20" t="s">
        <v>8</v>
      </c>
      <c r="C20">
        <v>9</v>
      </c>
      <c r="D20">
        <f t="shared" si="0"/>
        <v>0.95424250943932487</v>
      </c>
      <c r="E20">
        <f t="shared" si="1"/>
        <v>0.13796525708428359</v>
      </c>
      <c r="F20">
        <f t="shared" si="2"/>
        <v>5.1245366301982974E-2</v>
      </c>
      <c r="G20">
        <f t="shared" si="3"/>
        <v>1.4210526315789473</v>
      </c>
      <c r="H20">
        <f t="shared" si="4"/>
        <v>0.70370370370370372</v>
      </c>
    </row>
    <row r="21" spans="1:8" x14ac:dyDescent="0.35">
      <c r="A21">
        <v>20</v>
      </c>
      <c r="B21" t="s">
        <v>15</v>
      </c>
      <c r="C21">
        <v>9</v>
      </c>
      <c r="D21">
        <f t="shared" si="0"/>
        <v>0.95424250943932487</v>
      </c>
      <c r="E21">
        <f t="shared" si="1"/>
        <v>0.13796525708428359</v>
      </c>
      <c r="F21">
        <f t="shared" si="2"/>
        <v>5.1245366301982974E-2</v>
      </c>
      <c r="G21">
        <f t="shared" si="3"/>
        <v>1.35</v>
      </c>
      <c r="H21">
        <f t="shared" si="4"/>
        <v>0.7407407407407407</v>
      </c>
    </row>
    <row r="22" spans="1:8" x14ac:dyDescent="0.35">
      <c r="A22">
        <v>21</v>
      </c>
      <c r="B22" t="s">
        <v>73</v>
      </c>
      <c r="C22">
        <v>9</v>
      </c>
      <c r="D22">
        <f t="shared" si="0"/>
        <v>0.95424250943932487</v>
      </c>
      <c r="E22">
        <f t="shared" si="1"/>
        <v>0.13796525708428359</v>
      </c>
      <c r="F22">
        <f t="shared" si="2"/>
        <v>5.1245366301982974E-2</v>
      </c>
      <c r="G22">
        <f t="shared" si="3"/>
        <v>1.2857142857142858</v>
      </c>
      <c r="H22">
        <f t="shared" si="4"/>
        <v>0.77777777777777768</v>
      </c>
    </row>
    <row r="23" spans="1:8" x14ac:dyDescent="0.35">
      <c r="A23">
        <v>22</v>
      </c>
      <c r="B23" t="s">
        <v>112</v>
      </c>
      <c r="C23">
        <v>9</v>
      </c>
      <c r="D23">
        <f t="shared" si="0"/>
        <v>0.95424250943932487</v>
      </c>
      <c r="E23">
        <f t="shared" si="1"/>
        <v>0.13796525708428359</v>
      </c>
      <c r="F23">
        <f t="shared" si="2"/>
        <v>5.1245366301982974E-2</v>
      </c>
      <c r="G23">
        <f t="shared" si="3"/>
        <v>1.2272727272727273</v>
      </c>
      <c r="H23">
        <f t="shared" si="4"/>
        <v>0.81481481481481477</v>
      </c>
    </row>
    <row r="24" spans="1:8" x14ac:dyDescent="0.35">
      <c r="A24">
        <v>23</v>
      </c>
      <c r="B24" t="s">
        <v>67</v>
      </c>
      <c r="C24">
        <v>10</v>
      </c>
      <c r="D24">
        <f t="shared" si="0"/>
        <v>1</v>
      </c>
      <c r="E24">
        <f t="shared" si="1"/>
        <v>0.17405103192385449</v>
      </c>
      <c r="F24">
        <f t="shared" si="2"/>
        <v>7.2613087574727481E-2</v>
      </c>
      <c r="G24">
        <f t="shared" si="3"/>
        <v>1.173913043478261</v>
      </c>
      <c r="H24">
        <f t="shared" si="4"/>
        <v>0.85185185185185175</v>
      </c>
    </row>
    <row r="25" spans="1:8" x14ac:dyDescent="0.35">
      <c r="A25">
        <v>24</v>
      </c>
      <c r="B25" t="s">
        <v>39</v>
      </c>
      <c r="C25">
        <v>12</v>
      </c>
      <c r="D25">
        <f t="shared" si="0"/>
        <v>1.0791812460476249</v>
      </c>
      <c r="E25">
        <f t="shared" si="1"/>
        <v>0.24638862081068488</v>
      </c>
      <c r="F25">
        <f t="shared" si="2"/>
        <v>0.12230127083116257</v>
      </c>
      <c r="G25">
        <f t="shared" si="3"/>
        <v>1.125</v>
      </c>
      <c r="H25">
        <f t="shared" si="4"/>
        <v>0.88888888888888884</v>
      </c>
    </row>
    <row r="26" spans="1:8" x14ac:dyDescent="0.35">
      <c r="A26">
        <v>25</v>
      </c>
      <c r="B26" t="s">
        <v>58</v>
      </c>
      <c r="C26">
        <v>12</v>
      </c>
      <c r="D26">
        <f t="shared" si="0"/>
        <v>1.0791812460476249</v>
      </c>
      <c r="E26">
        <f t="shared" si="1"/>
        <v>0.24638862081068488</v>
      </c>
      <c r="F26">
        <f t="shared" si="2"/>
        <v>0.12230127083116257</v>
      </c>
      <c r="G26">
        <f t="shared" si="3"/>
        <v>1.08</v>
      </c>
      <c r="H26">
        <f t="shared" si="4"/>
        <v>0.92592592592592582</v>
      </c>
    </row>
    <row r="27" spans="1:8" x14ac:dyDescent="0.35">
      <c r="A27">
        <v>26</v>
      </c>
      <c r="B27" t="s">
        <v>25</v>
      </c>
      <c r="C27">
        <v>16</v>
      </c>
      <c r="D27">
        <f t="shared" si="0"/>
        <v>1.2041199826559248</v>
      </c>
      <c r="E27">
        <f t="shared" si="1"/>
        <v>0.38603136034764235</v>
      </c>
      <c r="F27">
        <f t="shared" si="2"/>
        <v>0.23984677366594426</v>
      </c>
      <c r="G27">
        <f t="shared" si="3"/>
        <v>1.0384615384615385</v>
      </c>
      <c r="H27">
        <f t="shared" si="4"/>
        <v>0.96296296296296291</v>
      </c>
    </row>
    <row r="30" spans="1:8" x14ac:dyDescent="0.35">
      <c r="B30" t="s">
        <v>161</v>
      </c>
      <c r="C30" t="s">
        <v>163</v>
      </c>
      <c r="D30" t="s">
        <v>168</v>
      </c>
      <c r="E30" t="s">
        <v>164</v>
      </c>
      <c r="F30" t="s">
        <v>165</v>
      </c>
      <c r="G30" t="s">
        <v>166</v>
      </c>
      <c r="H30" s="1" t="s">
        <v>167</v>
      </c>
    </row>
    <row r="31" spans="1:8" x14ac:dyDescent="0.35">
      <c r="B31">
        <v>2</v>
      </c>
      <c r="C31">
        <v>3.3000000000000002E-2</v>
      </c>
      <c r="D31">
        <v>0.05</v>
      </c>
      <c r="E31">
        <f>(C31-D31)/($K$9-$K$10)</f>
        <v>-0.17000000000000004</v>
      </c>
      <c r="F31" s="2">
        <f>C31+(E31*($K$8-$K$9))</f>
        <v>4.5487965927046674E-2</v>
      </c>
      <c r="G31" s="2">
        <f t="shared" ref="G31:G37" si="5">$K$3+(F31*$K$7)</f>
        <v>0.60156641378871223</v>
      </c>
      <c r="H31" s="3">
        <f t="shared" ref="H31:H37" si="6">10^G31</f>
        <v>3.9954565651691603</v>
      </c>
    </row>
    <row r="32" spans="1:8" x14ac:dyDescent="0.35">
      <c r="B32">
        <v>5</v>
      </c>
      <c r="C32">
        <v>0.85</v>
      </c>
      <c r="D32">
        <v>0.85299999999999998</v>
      </c>
      <c r="E32">
        <f t="shared" ref="E32:E37" si="7">(C32-D32)/($K$9-$K$10)</f>
        <v>-3.0000000000000034E-2</v>
      </c>
      <c r="F32" s="2">
        <f t="shared" ref="F32:F37" si="8">C32+(E32*($K$8-$K$9))</f>
        <v>0.85220375869300824</v>
      </c>
      <c r="G32" s="2">
        <f t="shared" si="5"/>
        <v>0.93428108865675752</v>
      </c>
      <c r="H32" s="3">
        <f t="shared" si="6"/>
        <v>8.5956968126249365</v>
      </c>
    </row>
    <row r="33" spans="2:8" x14ac:dyDescent="0.35">
      <c r="B33">
        <v>10</v>
      </c>
      <c r="C33">
        <v>1.258</v>
      </c>
      <c r="D33">
        <v>1.2450000000000001</v>
      </c>
      <c r="E33">
        <f t="shared" si="7"/>
        <v>0.12999999999999903</v>
      </c>
      <c r="F33" s="2">
        <f t="shared" si="8"/>
        <v>1.2484503789969643</v>
      </c>
      <c r="G33" s="2">
        <f t="shared" si="5"/>
        <v>1.0977055147361909</v>
      </c>
      <c r="H33" s="3">
        <f t="shared" si="6"/>
        <v>12.52291736283671</v>
      </c>
    </row>
    <row r="34" spans="2:8" x14ac:dyDescent="0.35">
      <c r="B34">
        <v>25</v>
      </c>
      <c r="C34">
        <v>1.68</v>
      </c>
      <c r="D34">
        <v>1.643</v>
      </c>
      <c r="E34">
        <f t="shared" si="7"/>
        <v>0.36999999999999927</v>
      </c>
      <c r="F34" s="2">
        <f t="shared" si="8"/>
        <v>1.6528203094528984</v>
      </c>
      <c r="G34" s="2">
        <f t="shared" si="5"/>
        <v>1.2644802464874658</v>
      </c>
      <c r="H34" s="3">
        <f t="shared" si="6"/>
        <v>18.385703261656321</v>
      </c>
    </row>
    <row r="35" spans="2:8" x14ac:dyDescent="0.35">
      <c r="B35">
        <v>50</v>
      </c>
      <c r="C35">
        <v>1.9450000000000001</v>
      </c>
      <c r="D35">
        <v>1.89</v>
      </c>
      <c r="E35">
        <f t="shared" si="7"/>
        <v>0.55000000000000171</v>
      </c>
      <c r="F35" s="2">
        <f t="shared" si="8"/>
        <v>1.9045977572948489</v>
      </c>
      <c r="G35" s="2">
        <f t="shared" si="5"/>
        <v>1.3683210940933135</v>
      </c>
      <c r="H35" s="3">
        <f t="shared" si="6"/>
        <v>23.351839341986114</v>
      </c>
    </row>
    <row r="36" spans="2:8" x14ac:dyDescent="0.35">
      <c r="B36">
        <v>100</v>
      </c>
      <c r="C36">
        <v>2.1779999999999999</v>
      </c>
      <c r="D36">
        <v>2.1040000000000001</v>
      </c>
      <c r="E36">
        <f t="shared" si="7"/>
        <v>0.73999999999999855</v>
      </c>
      <c r="F36" s="2">
        <f t="shared" si="8"/>
        <v>2.1236406189057968</v>
      </c>
      <c r="G36" s="2">
        <f t="shared" si="5"/>
        <v>1.458661180573058</v>
      </c>
      <c r="H36" s="3">
        <f t="shared" si="6"/>
        <v>28.751544574095337</v>
      </c>
    </row>
    <row r="37" spans="2:8" x14ac:dyDescent="0.35">
      <c r="B37">
        <v>200</v>
      </c>
      <c r="C37">
        <v>2.3879999999999999</v>
      </c>
      <c r="D37">
        <v>2.294</v>
      </c>
      <c r="E37">
        <f t="shared" si="7"/>
        <v>0.93999999999999884</v>
      </c>
      <c r="F37" s="2">
        <f t="shared" si="8"/>
        <v>2.3189488942857421</v>
      </c>
      <c r="G37" s="2">
        <f t="shared" si="5"/>
        <v>1.5392123857493887</v>
      </c>
      <c r="H37" s="3">
        <f t="shared" si="6"/>
        <v>34.610859609937954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12DF9-09CA-42B0-A002-DE9A616633D8}">
  <dimension ref="A1:K37"/>
  <sheetViews>
    <sheetView tabSelected="1" topLeftCell="A22" workbookViewId="0">
      <selection activeCell="F33" sqref="F33"/>
    </sheetView>
  </sheetViews>
  <sheetFormatPr defaultRowHeight="14.5" x14ac:dyDescent="0.35"/>
  <sheetData>
    <row r="1" spans="1:11" x14ac:dyDescent="0.3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  <c r="G1" t="s">
        <v>149</v>
      </c>
      <c r="H1" t="s">
        <v>150</v>
      </c>
      <c r="J1" t="s">
        <v>151</v>
      </c>
      <c r="K1">
        <f>COUNT(C2:C27)</f>
        <v>26</v>
      </c>
    </row>
    <row r="2" spans="1:11" x14ac:dyDescent="0.35">
      <c r="A2">
        <v>1</v>
      </c>
      <c r="B2" t="s">
        <v>96</v>
      </c>
      <c r="C2">
        <v>1</v>
      </c>
      <c r="D2">
        <f t="shared" ref="D2:D27" si="0">LOG(C2)</f>
        <v>0</v>
      </c>
      <c r="E2">
        <f t="shared" ref="E2:E27" si="1">(D2-$K$3)^2</f>
        <v>0.36003549623123177</v>
      </c>
      <c r="F2">
        <f t="shared" ref="F2:F27" si="2">(D2-$K$3)^3</f>
        <v>-0.21603194739558468</v>
      </c>
      <c r="G2">
        <f t="shared" ref="G2:G27" si="3">($K$1+1)/A2</f>
        <v>27</v>
      </c>
      <c r="H2">
        <f t="shared" ref="H2:H27" si="4">1/G2</f>
        <v>3.7037037037037035E-2</v>
      </c>
      <c r="J2" t="s">
        <v>152</v>
      </c>
      <c r="K2">
        <f>AVERAGE(C2:C27)</f>
        <v>5.6638461538461549</v>
      </c>
    </row>
    <row r="3" spans="1:11" x14ac:dyDescent="0.35">
      <c r="A3">
        <v>2</v>
      </c>
      <c r="B3" t="s">
        <v>98</v>
      </c>
      <c r="C3">
        <v>1.1100000000000001</v>
      </c>
      <c r="D3">
        <f t="shared" si="0"/>
        <v>4.5322978786657475E-2</v>
      </c>
      <c r="E3">
        <f t="shared" si="1"/>
        <v>0.30769941283453855</v>
      </c>
      <c r="F3">
        <f t="shared" si="2"/>
        <v>-0.17068289532372963</v>
      </c>
      <c r="G3">
        <f t="shared" si="3"/>
        <v>13.5</v>
      </c>
      <c r="H3">
        <f t="shared" si="4"/>
        <v>7.407407407407407E-2</v>
      </c>
      <c r="J3" t="s">
        <v>153</v>
      </c>
      <c r="K3">
        <f>AVERAGE(D2:D27)</f>
        <v>0.6000295794635726</v>
      </c>
    </row>
    <row r="4" spans="1:11" x14ac:dyDescent="0.35">
      <c r="A4">
        <v>3</v>
      </c>
      <c r="B4" t="s">
        <v>79</v>
      </c>
      <c r="C4">
        <v>1.22</v>
      </c>
      <c r="D4">
        <f t="shared" si="0"/>
        <v>8.6359830674748214E-2</v>
      </c>
      <c r="E4">
        <f t="shared" si="1"/>
        <v>0.263856610820774</v>
      </c>
      <c r="F4">
        <f t="shared" si="2"/>
        <v>-0.13553515899657759</v>
      </c>
      <c r="G4">
        <f t="shared" si="3"/>
        <v>9</v>
      </c>
      <c r="H4">
        <f t="shared" si="4"/>
        <v>0.1111111111111111</v>
      </c>
      <c r="J4" t="s">
        <v>154</v>
      </c>
      <c r="K4">
        <f>SUM(E2:E27)</f>
        <v>3.8864609428298085</v>
      </c>
    </row>
    <row r="5" spans="1:11" x14ac:dyDescent="0.35">
      <c r="A5">
        <v>4</v>
      </c>
      <c r="B5" t="s">
        <v>88</v>
      </c>
      <c r="C5">
        <v>1.22</v>
      </c>
      <c r="D5">
        <f t="shared" si="0"/>
        <v>8.6359830674748214E-2</v>
      </c>
      <c r="E5">
        <f t="shared" si="1"/>
        <v>0.263856610820774</v>
      </c>
      <c r="F5">
        <f t="shared" si="2"/>
        <v>-0.13553515899657759</v>
      </c>
      <c r="G5">
        <f t="shared" si="3"/>
        <v>6.75</v>
      </c>
      <c r="H5">
        <f t="shared" si="4"/>
        <v>0.14814814814814814</v>
      </c>
      <c r="J5" t="s">
        <v>155</v>
      </c>
      <c r="K5">
        <f>SUM(F2:F27)</f>
        <v>-0.16851574651039472</v>
      </c>
    </row>
    <row r="6" spans="1:11" x14ac:dyDescent="0.35">
      <c r="A6">
        <v>5</v>
      </c>
      <c r="B6" t="s">
        <v>140</v>
      </c>
      <c r="C6">
        <v>1.26</v>
      </c>
      <c r="D6">
        <f t="shared" si="0"/>
        <v>0.10037054511756291</v>
      </c>
      <c r="E6">
        <f t="shared" si="1"/>
        <v>0.24965915060358687</v>
      </c>
      <c r="F6">
        <f t="shared" si="2"/>
        <v>-0.12474445010623321</v>
      </c>
      <c r="G6">
        <f t="shared" si="3"/>
        <v>5.4</v>
      </c>
      <c r="H6">
        <f t="shared" si="4"/>
        <v>0.18518518518518517</v>
      </c>
      <c r="J6" t="s">
        <v>156</v>
      </c>
      <c r="K6">
        <f>VAR(D2:D27)</f>
        <v>0.1554584377131924</v>
      </c>
    </row>
    <row r="7" spans="1:11" x14ac:dyDescent="0.35">
      <c r="A7">
        <v>6</v>
      </c>
      <c r="B7" t="s">
        <v>21</v>
      </c>
      <c r="C7">
        <v>1.58</v>
      </c>
      <c r="D7">
        <f t="shared" si="0"/>
        <v>0.19865708695442263</v>
      </c>
      <c r="E7">
        <f t="shared" si="1"/>
        <v>0.16109987774300766</v>
      </c>
      <c r="F7">
        <f t="shared" si="2"/>
        <v>-6.4661059472630317E-2</v>
      </c>
      <c r="G7">
        <f t="shared" si="3"/>
        <v>4.5</v>
      </c>
      <c r="H7">
        <f t="shared" si="4"/>
        <v>0.22222222222222221</v>
      </c>
      <c r="J7" t="s">
        <v>157</v>
      </c>
      <c r="K7">
        <f>STDEV(D2:D27)</f>
        <v>0.39428218031403905</v>
      </c>
    </row>
    <row r="8" spans="1:11" x14ac:dyDescent="0.35">
      <c r="A8">
        <v>7</v>
      </c>
      <c r="B8" t="s">
        <v>64</v>
      </c>
      <c r="C8">
        <v>1.59</v>
      </c>
      <c r="D8">
        <f t="shared" si="0"/>
        <v>0.20139712432045151</v>
      </c>
      <c r="E8">
        <f t="shared" si="1"/>
        <v>0.15890783429343244</v>
      </c>
      <c r="F8">
        <f t="shared" si="2"/>
        <v>-6.334582012586723E-2</v>
      </c>
      <c r="G8">
        <f t="shared" si="3"/>
        <v>3.8571428571428572</v>
      </c>
      <c r="H8">
        <f t="shared" si="4"/>
        <v>0.25925925925925924</v>
      </c>
      <c r="J8" t="s">
        <v>158</v>
      </c>
      <c r="K8">
        <f>SKEW(D2:D27)</f>
        <v>-0.1191354851734279</v>
      </c>
    </row>
    <row r="9" spans="1:11" x14ac:dyDescent="0.35">
      <c r="A9">
        <v>8</v>
      </c>
      <c r="B9" t="s">
        <v>52</v>
      </c>
      <c r="C9">
        <v>1.73</v>
      </c>
      <c r="D9">
        <f t="shared" si="0"/>
        <v>0.2380461031287954</v>
      </c>
      <c r="E9">
        <f t="shared" si="1"/>
        <v>0.13103203713941022</v>
      </c>
      <c r="F9">
        <f t="shared" si="2"/>
        <v>-4.7431432314951352E-2</v>
      </c>
      <c r="G9">
        <f t="shared" si="3"/>
        <v>3.375</v>
      </c>
      <c r="H9">
        <f t="shared" si="4"/>
        <v>0.29629629629629628</v>
      </c>
      <c r="J9" t="s">
        <v>159</v>
      </c>
      <c r="K9">
        <v>-0.1</v>
      </c>
    </row>
    <row r="10" spans="1:11" x14ac:dyDescent="0.35">
      <c r="A10">
        <v>9</v>
      </c>
      <c r="B10" t="s">
        <v>46</v>
      </c>
      <c r="C10">
        <v>2.27</v>
      </c>
      <c r="D10">
        <f t="shared" si="0"/>
        <v>0.35602585719312274</v>
      </c>
      <c r="E10">
        <f t="shared" si="1"/>
        <v>5.9537816481834829E-2</v>
      </c>
      <c r="F10">
        <f t="shared" si="2"/>
        <v>-1.4527448837422638E-2</v>
      </c>
      <c r="G10">
        <f t="shared" si="3"/>
        <v>3</v>
      </c>
      <c r="H10">
        <f t="shared" si="4"/>
        <v>0.33333333333333331</v>
      </c>
      <c r="J10" t="s">
        <v>160</v>
      </c>
      <c r="K10">
        <v>-0.2</v>
      </c>
    </row>
    <row r="11" spans="1:11" x14ac:dyDescent="0.35">
      <c r="A11">
        <v>10</v>
      </c>
      <c r="B11" t="s">
        <v>123</v>
      </c>
      <c r="C11">
        <v>2.5499999999999998</v>
      </c>
      <c r="D11">
        <f t="shared" si="0"/>
        <v>0.40654018043395512</v>
      </c>
      <c r="E11">
        <f t="shared" si="1"/>
        <v>3.7438147536842541E-2</v>
      </c>
      <c r="F11">
        <f t="shared" si="2"/>
        <v>-7.2438846676858171E-3</v>
      </c>
      <c r="G11">
        <f t="shared" si="3"/>
        <v>2.7</v>
      </c>
      <c r="H11">
        <f t="shared" si="4"/>
        <v>0.37037037037037035</v>
      </c>
    </row>
    <row r="12" spans="1:11" x14ac:dyDescent="0.35">
      <c r="A12">
        <v>11</v>
      </c>
      <c r="B12" t="s">
        <v>32</v>
      </c>
      <c r="C12">
        <v>2.79</v>
      </c>
      <c r="D12">
        <f t="shared" si="0"/>
        <v>0.44560420327359757</v>
      </c>
      <c r="E12">
        <f t="shared" si="1"/>
        <v>2.3847196811415311E-2</v>
      </c>
      <c r="F12">
        <f t="shared" si="2"/>
        <v>-3.6826123386791828E-3</v>
      </c>
      <c r="G12">
        <f t="shared" si="3"/>
        <v>2.4545454545454546</v>
      </c>
      <c r="H12">
        <f t="shared" si="4"/>
        <v>0.40740740740740738</v>
      </c>
    </row>
    <row r="13" spans="1:11" x14ac:dyDescent="0.35">
      <c r="A13">
        <v>12</v>
      </c>
      <c r="B13" t="s">
        <v>90</v>
      </c>
      <c r="C13">
        <v>3.23</v>
      </c>
      <c r="D13">
        <f t="shared" si="0"/>
        <v>0.50920252233110286</v>
      </c>
      <c r="E13">
        <f t="shared" si="1"/>
        <v>8.249554307344923E-3</v>
      </c>
      <c r="F13">
        <f t="shared" si="2"/>
        <v>-7.4928274039062922E-4</v>
      </c>
      <c r="G13">
        <f t="shared" si="3"/>
        <v>2.25</v>
      </c>
      <c r="H13">
        <f t="shared" si="4"/>
        <v>0.44444444444444442</v>
      </c>
    </row>
    <row r="14" spans="1:11" x14ac:dyDescent="0.35">
      <c r="A14">
        <v>13</v>
      </c>
      <c r="B14" t="s">
        <v>102</v>
      </c>
      <c r="C14">
        <v>3.64</v>
      </c>
      <c r="D14">
        <f t="shared" si="0"/>
        <v>0.56110138364905604</v>
      </c>
      <c r="E14">
        <f t="shared" si="1"/>
        <v>1.515404429373345E-3</v>
      </c>
      <c r="F14">
        <f t="shared" si="2"/>
        <v>-5.8991960364831311E-5</v>
      </c>
      <c r="G14">
        <f t="shared" si="3"/>
        <v>2.0769230769230771</v>
      </c>
      <c r="H14">
        <f t="shared" si="4"/>
        <v>0.48148148148148145</v>
      </c>
    </row>
    <row r="15" spans="1:11" x14ac:dyDescent="0.35">
      <c r="A15">
        <v>14</v>
      </c>
      <c r="B15" t="s">
        <v>128</v>
      </c>
      <c r="C15">
        <v>4.51</v>
      </c>
      <c r="D15">
        <f t="shared" si="0"/>
        <v>0.65417654187796048</v>
      </c>
      <c r="E15">
        <f t="shared" si="1"/>
        <v>2.9318935387051335E-3</v>
      </c>
      <c r="F15">
        <f t="shared" si="2"/>
        <v>1.5875312924325353E-4</v>
      </c>
      <c r="G15">
        <f t="shared" si="3"/>
        <v>1.9285714285714286</v>
      </c>
      <c r="H15">
        <f t="shared" si="4"/>
        <v>0.51851851851851849</v>
      </c>
    </row>
    <row r="16" spans="1:11" x14ac:dyDescent="0.35">
      <c r="A16">
        <v>15</v>
      </c>
      <c r="B16" t="s">
        <v>106</v>
      </c>
      <c r="C16">
        <v>5.7</v>
      </c>
      <c r="D16">
        <f t="shared" si="0"/>
        <v>0.75587485567249146</v>
      </c>
      <c r="E16">
        <f t="shared" si="1"/>
        <v>2.428775011663421E-2</v>
      </c>
      <c r="F16">
        <f t="shared" si="2"/>
        <v>3.7851311254200595E-3</v>
      </c>
      <c r="G16">
        <f t="shared" si="3"/>
        <v>1.8</v>
      </c>
      <c r="H16">
        <f t="shared" si="4"/>
        <v>0.55555555555555558</v>
      </c>
    </row>
    <row r="17" spans="1:8" x14ac:dyDescent="0.35">
      <c r="A17">
        <v>16</v>
      </c>
      <c r="B17" t="s">
        <v>81</v>
      </c>
      <c r="C17">
        <v>6.74</v>
      </c>
      <c r="D17">
        <f t="shared" si="0"/>
        <v>0.8286598965353198</v>
      </c>
      <c r="E17">
        <f t="shared" si="1"/>
        <v>5.2271821884327656E-2</v>
      </c>
      <c r="F17">
        <f t="shared" si="2"/>
        <v>1.1950923211331725E-2</v>
      </c>
      <c r="G17">
        <f t="shared" si="3"/>
        <v>1.6875</v>
      </c>
      <c r="H17">
        <f t="shared" si="4"/>
        <v>0.59259259259259256</v>
      </c>
    </row>
    <row r="18" spans="1:8" x14ac:dyDescent="0.35">
      <c r="A18">
        <v>17</v>
      </c>
      <c r="B18" t="s">
        <v>15</v>
      </c>
      <c r="C18">
        <v>7.71</v>
      </c>
      <c r="D18">
        <f t="shared" si="0"/>
        <v>0.88705437805095699</v>
      </c>
      <c r="E18">
        <f t="shared" si="1"/>
        <v>8.2383235004128572E-2</v>
      </c>
      <c r="F18">
        <f t="shared" si="2"/>
        <v>2.3646031434037158E-2</v>
      </c>
      <c r="G18">
        <f t="shared" si="3"/>
        <v>1.588235294117647</v>
      </c>
      <c r="H18">
        <f t="shared" si="4"/>
        <v>0.62962962962962965</v>
      </c>
    </row>
    <row r="19" spans="1:8" x14ac:dyDescent="0.35">
      <c r="A19">
        <v>18</v>
      </c>
      <c r="B19" t="s">
        <v>8</v>
      </c>
      <c r="C19">
        <v>8.07</v>
      </c>
      <c r="D19">
        <f t="shared" si="0"/>
        <v>0.90687353472207044</v>
      </c>
      <c r="E19">
        <f t="shared" si="1"/>
        <v>9.4153212878679018E-2</v>
      </c>
      <c r="F19">
        <f t="shared" si="2"/>
        <v>2.8890344239989207E-2</v>
      </c>
      <c r="G19">
        <f t="shared" si="3"/>
        <v>1.5</v>
      </c>
      <c r="H19">
        <f t="shared" si="4"/>
        <v>0.66666666666666663</v>
      </c>
    </row>
    <row r="20" spans="1:8" x14ac:dyDescent="0.35">
      <c r="A20">
        <v>19</v>
      </c>
      <c r="B20" t="s">
        <v>73</v>
      </c>
      <c r="C20">
        <v>8.7100000000000009</v>
      </c>
      <c r="D20">
        <f t="shared" si="0"/>
        <v>0.94001815500766328</v>
      </c>
      <c r="E20">
        <f t="shared" si="1"/>
        <v>0.11559223150049985</v>
      </c>
      <c r="F20">
        <f t="shared" si="2"/>
        <v>3.9300038131817712E-2</v>
      </c>
      <c r="G20">
        <f t="shared" si="3"/>
        <v>1.4210526315789473</v>
      </c>
      <c r="H20">
        <f t="shared" si="4"/>
        <v>0.70370370370370372</v>
      </c>
    </row>
    <row r="21" spans="1:8" x14ac:dyDescent="0.35">
      <c r="A21">
        <v>20</v>
      </c>
      <c r="B21" t="s">
        <v>112</v>
      </c>
      <c r="C21">
        <v>9.1199999999999992</v>
      </c>
      <c r="D21">
        <f t="shared" si="0"/>
        <v>0.95999483832841614</v>
      </c>
      <c r="E21">
        <f t="shared" si="1"/>
        <v>0.12957498758963382</v>
      </c>
      <c r="F21">
        <f t="shared" si="2"/>
        <v>4.6642493950111427E-2</v>
      </c>
      <c r="G21">
        <f t="shared" si="3"/>
        <v>1.35</v>
      </c>
      <c r="H21">
        <f t="shared" si="4"/>
        <v>0.7407407407407407</v>
      </c>
    </row>
    <row r="22" spans="1:8" x14ac:dyDescent="0.35">
      <c r="A22">
        <v>21</v>
      </c>
      <c r="B22" t="s">
        <v>67</v>
      </c>
      <c r="C22">
        <v>9.98</v>
      </c>
      <c r="D22">
        <f t="shared" si="0"/>
        <v>0.99913054128737111</v>
      </c>
      <c r="E22">
        <f t="shared" si="1"/>
        <v>0.15928157772868107</v>
      </c>
      <c r="F22">
        <f t="shared" si="2"/>
        <v>6.3569430872328733E-2</v>
      </c>
      <c r="G22">
        <f t="shared" si="3"/>
        <v>1.2857142857142858</v>
      </c>
      <c r="H22">
        <f t="shared" si="4"/>
        <v>0.77777777777777768</v>
      </c>
    </row>
    <row r="23" spans="1:8" x14ac:dyDescent="0.35">
      <c r="A23">
        <v>22</v>
      </c>
      <c r="B23" t="s">
        <v>117</v>
      </c>
      <c r="C23">
        <v>10.08</v>
      </c>
      <c r="D23">
        <f t="shared" si="0"/>
        <v>1.0034605321095065</v>
      </c>
      <c r="E23">
        <f t="shared" si="1"/>
        <v>0.16275653355280573</v>
      </c>
      <c r="F23">
        <f t="shared" si="2"/>
        <v>6.566102338055832E-2</v>
      </c>
      <c r="G23">
        <f t="shared" si="3"/>
        <v>1.2272727272727273</v>
      </c>
      <c r="H23">
        <f t="shared" si="4"/>
        <v>0.81481481481481477</v>
      </c>
    </row>
    <row r="24" spans="1:8" x14ac:dyDescent="0.35">
      <c r="A24">
        <v>23</v>
      </c>
      <c r="B24" t="s">
        <v>134</v>
      </c>
      <c r="C24">
        <v>11.61</v>
      </c>
      <c r="D24">
        <f t="shared" si="0"/>
        <v>1.0648322197385738</v>
      </c>
      <c r="E24">
        <f t="shared" si="1"/>
        <v>0.21604149440661213</v>
      </c>
      <c r="F24">
        <f t="shared" si="2"/>
        <v>0.10041665700915021</v>
      </c>
      <c r="G24">
        <f t="shared" si="3"/>
        <v>1.173913043478261</v>
      </c>
      <c r="H24">
        <f t="shared" si="4"/>
        <v>0.85185185185185175</v>
      </c>
    </row>
    <row r="25" spans="1:8" x14ac:dyDescent="0.35">
      <c r="A25">
        <v>24</v>
      </c>
      <c r="B25" t="s">
        <v>58</v>
      </c>
      <c r="C25">
        <v>11.98</v>
      </c>
      <c r="D25">
        <f t="shared" si="0"/>
        <v>1.0784568180532925</v>
      </c>
      <c r="E25">
        <f t="shared" si="1"/>
        <v>0.22889262262458479</v>
      </c>
      <c r="F25">
        <f t="shared" si="2"/>
        <v>0.10950846537583896</v>
      </c>
      <c r="G25">
        <f t="shared" si="3"/>
        <v>1.125</v>
      </c>
      <c r="H25">
        <f t="shared" si="4"/>
        <v>0.88888888888888884</v>
      </c>
    </row>
    <row r="26" spans="1:8" x14ac:dyDescent="0.35">
      <c r="A26">
        <v>25</v>
      </c>
      <c r="B26" t="s">
        <v>25</v>
      </c>
      <c r="C26">
        <v>13.39</v>
      </c>
      <c r="D26">
        <f t="shared" si="0"/>
        <v>1.126780577012009</v>
      </c>
      <c r="E26">
        <f t="shared" si="1"/>
        <v>0.27746661341827278</v>
      </c>
      <c r="F26">
        <f t="shared" si="2"/>
        <v>0.14615581540446154</v>
      </c>
      <c r="G26">
        <f t="shared" si="3"/>
        <v>1.08</v>
      </c>
      <c r="H26">
        <f t="shared" si="4"/>
        <v>0.92592592592592582</v>
      </c>
    </row>
    <row r="27" spans="1:8" x14ac:dyDescent="0.35">
      <c r="A27">
        <v>26</v>
      </c>
      <c r="B27" t="s">
        <v>39</v>
      </c>
      <c r="C27">
        <v>14.47</v>
      </c>
      <c r="D27">
        <f t="shared" si="0"/>
        <v>1.1604685311190375</v>
      </c>
      <c r="E27">
        <f t="shared" si="1"/>
        <v>0.31409181853267648</v>
      </c>
      <c r="F27">
        <f t="shared" si="2"/>
        <v>0.17602928950201172</v>
      </c>
      <c r="G27">
        <f t="shared" si="3"/>
        <v>1.0384615384615385</v>
      </c>
      <c r="H27">
        <f t="shared" si="4"/>
        <v>0.96296296296296291</v>
      </c>
    </row>
    <row r="30" spans="1:8" x14ac:dyDescent="0.35">
      <c r="B30" t="s">
        <v>161</v>
      </c>
      <c r="C30" t="s">
        <v>162</v>
      </c>
      <c r="D30" t="s">
        <v>163</v>
      </c>
      <c r="E30" t="s">
        <v>164</v>
      </c>
      <c r="F30" t="s">
        <v>165</v>
      </c>
      <c r="G30" t="s">
        <v>166</v>
      </c>
      <c r="H30" s="1" t="s">
        <v>167</v>
      </c>
    </row>
    <row r="31" spans="1:8" x14ac:dyDescent="0.35">
      <c r="B31">
        <v>2</v>
      </c>
      <c r="C31">
        <v>1.7000000000000001E-2</v>
      </c>
      <c r="D31">
        <v>3.3000000000000002E-2</v>
      </c>
      <c r="E31">
        <f>(C31-D31)/($K$9-$K$10)</f>
        <v>-0.16</v>
      </c>
      <c r="F31" s="2">
        <f>C31+(E31*($K$8-$K$9))</f>
        <v>2.0061677627748464E-2</v>
      </c>
      <c r="G31" s="2">
        <f t="shared" ref="G31:G37" si="5">$K$3+(F31*$K$7)</f>
        <v>0.60793954145939866</v>
      </c>
      <c r="H31" s="3">
        <f t="shared" ref="H31:H37" si="6">10^G31</f>
        <v>4.0545208815541551</v>
      </c>
    </row>
    <row r="32" spans="1:8" x14ac:dyDescent="0.35">
      <c r="B32">
        <v>5</v>
      </c>
      <c r="C32">
        <v>0.84599999999999997</v>
      </c>
      <c r="D32">
        <v>0.85</v>
      </c>
      <c r="E32">
        <f t="shared" ref="E32:E37" si="7">(C32-D32)/($K$9-$K$10)</f>
        <v>-4.0000000000000036E-2</v>
      </c>
      <c r="F32" s="2">
        <f t="shared" ref="F32:F37" si="8">C32+(E32*($K$8-$K$9))</f>
        <v>0.84676541940693706</v>
      </c>
      <c r="G32" s="2">
        <f t="shared" si="5"/>
        <v>0.9338940952418715</v>
      </c>
      <c r="H32" s="3">
        <f t="shared" si="6"/>
        <v>8.5880407254451114</v>
      </c>
    </row>
    <row r="33" spans="2:8" x14ac:dyDescent="0.35">
      <c r="B33">
        <v>10</v>
      </c>
      <c r="C33">
        <v>1.27</v>
      </c>
      <c r="D33">
        <v>1.258</v>
      </c>
      <c r="E33">
        <f t="shared" si="7"/>
        <v>0.12000000000000011</v>
      </c>
      <c r="F33" s="2">
        <f t="shared" si="8"/>
        <v>1.2677037417791888</v>
      </c>
      <c r="G33" s="2">
        <f t="shared" si="5"/>
        <v>1.0998625747645367</v>
      </c>
      <c r="H33" s="3">
        <f t="shared" si="6"/>
        <v>12.58527108894922</v>
      </c>
    </row>
    <row r="34" spans="2:8" x14ac:dyDescent="0.35">
      <c r="B34">
        <v>25</v>
      </c>
      <c r="C34">
        <v>1.716</v>
      </c>
      <c r="D34">
        <v>1.68</v>
      </c>
      <c r="E34">
        <f t="shared" si="7"/>
        <v>0.36000000000000032</v>
      </c>
      <c r="F34" s="2">
        <f t="shared" si="8"/>
        <v>1.709111225337566</v>
      </c>
      <c r="G34" s="2">
        <f t="shared" si="5"/>
        <v>1.2739016797888669</v>
      </c>
      <c r="H34" s="3">
        <f t="shared" si="6"/>
        <v>18.788914051992901</v>
      </c>
    </row>
    <row r="35" spans="2:8" x14ac:dyDescent="0.35">
      <c r="B35">
        <v>50</v>
      </c>
      <c r="C35">
        <v>2</v>
      </c>
      <c r="D35">
        <v>1.9450000000000001</v>
      </c>
      <c r="E35">
        <f t="shared" si="7"/>
        <v>0.54999999999999938</v>
      </c>
      <c r="F35" s="2">
        <f t="shared" si="8"/>
        <v>1.9894754831546146</v>
      </c>
      <c r="G35" s="2">
        <f t="shared" si="5"/>
        <v>1.3844443106431004</v>
      </c>
      <c r="H35" s="3">
        <f t="shared" si="6"/>
        <v>24.235071795563929</v>
      </c>
    </row>
    <row r="36" spans="2:8" x14ac:dyDescent="0.35">
      <c r="B36">
        <v>100</v>
      </c>
      <c r="C36">
        <v>2.2519999999999998</v>
      </c>
      <c r="D36">
        <v>2.1779999999999999</v>
      </c>
      <c r="E36">
        <f t="shared" si="7"/>
        <v>0.73999999999999844</v>
      </c>
      <c r="F36" s="2">
        <f t="shared" si="8"/>
        <v>2.2378397409716633</v>
      </c>
      <c r="G36" s="2">
        <f t="shared" si="5"/>
        <v>1.4823699117272844</v>
      </c>
      <c r="H36" s="3">
        <f t="shared" si="6"/>
        <v>30.364764116383654</v>
      </c>
    </row>
    <row r="37" spans="2:8" x14ac:dyDescent="0.35">
      <c r="B37">
        <v>200</v>
      </c>
      <c r="C37">
        <v>2.4820000000000002</v>
      </c>
      <c r="D37">
        <v>2.3879999999999999</v>
      </c>
      <c r="E37">
        <f t="shared" si="7"/>
        <v>0.94000000000000306</v>
      </c>
      <c r="F37" s="2">
        <f t="shared" si="8"/>
        <v>2.4640126439369778</v>
      </c>
      <c r="G37" s="2">
        <f t="shared" si="5"/>
        <v>1.5715458570364043</v>
      </c>
      <c r="H37" s="3">
        <f t="shared" si="6"/>
        <v>37.286005305623178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2019-04-16T21:44:52Z</dcterms:modified>
</cp:coreProperties>
</file>