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Leninabad\"/>
    </mc:Choice>
  </mc:AlternateContent>
  <xr:revisionPtr revIDLastSave="0" documentId="13_ncr:1_{A720FE98-6E68-4EEC-BC0B-428F219A4320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3" l="1"/>
  <c r="E48" i="3"/>
  <c r="E47" i="3"/>
  <c r="E46" i="3"/>
  <c r="E45" i="3"/>
  <c r="E44" i="3"/>
  <c r="E43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36" i="3" s="1"/>
  <c r="H36" i="3" s="1"/>
  <c r="E49" i="2"/>
  <c r="E48" i="2"/>
  <c r="E47" i="2"/>
  <c r="E46" i="2"/>
  <c r="E45" i="2"/>
  <c r="E44" i="2"/>
  <c r="E43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25" i="2" s="1"/>
  <c r="H25" i="2" s="1"/>
  <c r="I5" i="1"/>
  <c r="I36" i="1"/>
  <c r="I23" i="1"/>
  <c r="I20" i="1"/>
  <c r="I8" i="1"/>
  <c r="I12" i="1"/>
  <c r="I6" i="1"/>
  <c r="I14" i="1"/>
  <c r="I21" i="1"/>
  <c r="I34" i="1"/>
  <c r="I24" i="1"/>
  <c r="I39" i="1"/>
  <c r="I29" i="1"/>
  <c r="I10" i="1"/>
  <c r="I35" i="1"/>
  <c r="I26" i="1"/>
  <c r="I13" i="1"/>
  <c r="I18" i="1"/>
  <c r="I32" i="1"/>
  <c r="I19" i="1"/>
  <c r="I16" i="1"/>
  <c r="I9" i="1"/>
  <c r="I25" i="1"/>
  <c r="I17" i="1"/>
  <c r="I3" i="1"/>
  <c r="I4" i="1"/>
  <c r="I38" i="1"/>
  <c r="I30" i="1"/>
  <c r="I37" i="1"/>
  <c r="I40" i="1"/>
  <c r="I28" i="1"/>
  <c r="I15" i="1"/>
  <c r="I22" i="1"/>
  <c r="I11" i="1"/>
  <c r="I33" i="1"/>
  <c r="I31" i="1"/>
  <c r="I7" i="1"/>
  <c r="H5" i="1"/>
  <c r="H36" i="1"/>
  <c r="H23" i="1"/>
  <c r="H20" i="1"/>
  <c r="H8" i="1"/>
  <c r="H12" i="1"/>
  <c r="H6" i="1"/>
  <c r="H14" i="1"/>
  <c r="H21" i="1"/>
  <c r="H34" i="1"/>
  <c r="H24" i="1"/>
  <c r="H39" i="1"/>
  <c r="H29" i="1"/>
  <c r="H10" i="1"/>
  <c r="H35" i="1"/>
  <c r="H26" i="1"/>
  <c r="H13" i="1"/>
  <c r="H18" i="1"/>
  <c r="H32" i="1"/>
  <c r="H19" i="1"/>
  <c r="H16" i="1"/>
  <c r="H9" i="1"/>
  <c r="H25" i="1"/>
  <c r="H17" i="1"/>
  <c r="H3" i="1"/>
  <c r="H4" i="1"/>
  <c r="H38" i="1"/>
  <c r="H30" i="1"/>
  <c r="H37" i="1"/>
  <c r="H40" i="1"/>
  <c r="H28" i="1"/>
  <c r="H15" i="1"/>
  <c r="H22" i="1"/>
  <c r="H11" i="1"/>
  <c r="H33" i="1"/>
  <c r="H31" i="1"/>
  <c r="H7" i="1"/>
  <c r="I27" i="1"/>
  <c r="H27" i="1"/>
  <c r="G3" i="3" l="1"/>
  <c r="H3" i="3" s="1"/>
  <c r="E10" i="3"/>
  <c r="G13" i="3"/>
  <c r="H13" i="3" s="1"/>
  <c r="F27" i="3"/>
  <c r="F46" i="3"/>
  <c r="G46" i="3" s="1"/>
  <c r="H46" i="3" s="1"/>
  <c r="K7" i="3"/>
  <c r="K6" i="3"/>
  <c r="K8" i="3"/>
  <c r="F43" i="3" s="1"/>
  <c r="G17" i="3"/>
  <c r="H17" i="3" s="1"/>
  <c r="K3" i="3"/>
  <c r="F31" i="3" s="1"/>
  <c r="G21" i="3"/>
  <c r="H21" i="3" s="1"/>
  <c r="G5" i="3"/>
  <c r="H5" i="3" s="1"/>
  <c r="G7" i="3"/>
  <c r="H7" i="3" s="1"/>
  <c r="G9" i="3"/>
  <c r="H9" i="3" s="1"/>
  <c r="F49" i="3"/>
  <c r="G49" i="3" s="1"/>
  <c r="H49" i="3" s="1"/>
  <c r="F4" i="3"/>
  <c r="F24" i="3"/>
  <c r="F28" i="3"/>
  <c r="E38" i="3"/>
  <c r="F37" i="3"/>
  <c r="F29" i="3"/>
  <c r="F25" i="3"/>
  <c r="F13" i="3"/>
  <c r="F9" i="3"/>
  <c r="F3" i="3"/>
  <c r="E37" i="3"/>
  <c r="E33" i="3"/>
  <c r="E21" i="3"/>
  <c r="E17" i="3"/>
  <c r="E7" i="3"/>
  <c r="E5" i="3"/>
  <c r="E11" i="3"/>
  <c r="F10" i="3"/>
  <c r="F38" i="3"/>
  <c r="E35" i="3"/>
  <c r="F30" i="3"/>
  <c r="E27" i="3"/>
  <c r="F22" i="3"/>
  <c r="E19" i="3"/>
  <c r="E8" i="3"/>
  <c r="E6" i="3"/>
  <c r="E18" i="3"/>
  <c r="F16" i="3"/>
  <c r="E26" i="3"/>
  <c r="E30" i="3"/>
  <c r="G25" i="3"/>
  <c r="H25" i="3" s="1"/>
  <c r="G29" i="3"/>
  <c r="H29" i="3" s="1"/>
  <c r="G33" i="3"/>
  <c r="H33" i="3" s="1"/>
  <c r="G37" i="3"/>
  <c r="H37" i="3" s="1"/>
  <c r="G10" i="3"/>
  <c r="H10" i="3" s="1"/>
  <c r="E12" i="3"/>
  <c r="G14" i="3"/>
  <c r="H14" i="3" s="1"/>
  <c r="G18" i="3"/>
  <c r="H18" i="3" s="1"/>
  <c r="E20" i="3"/>
  <c r="G22" i="3"/>
  <c r="H22" i="3" s="1"/>
  <c r="G26" i="3"/>
  <c r="H26" i="3" s="1"/>
  <c r="E28" i="3"/>
  <c r="G30" i="3"/>
  <c r="H30" i="3" s="1"/>
  <c r="G34" i="3"/>
  <c r="H34" i="3" s="1"/>
  <c r="E36" i="3"/>
  <c r="G38" i="3"/>
  <c r="H38" i="3" s="1"/>
  <c r="G2" i="3"/>
  <c r="H2" i="3" s="1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23" i="3"/>
  <c r="H23" i="3" s="1"/>
  <c r="G27" i="3"/>
  <c r="H27" i="3" s="1"/>
  <c r="G31" i="3"/>
  <c r="H31" i="3" s="1"/>
  <c r="G35" i="3"/>
  <c r="H35" i="3" s="1"/>
  <c r="G39" i="3"/>
  <c r="H39" i="3" s="1"/>
  <c r="G12" i="3"/>
  <c r="H12" i="3" s="1"/>
  <c r="G16" i="3"/>
  <c r="H16" i="3" s="1"/>
  <c r="G20" i="3"/>
  <c r="H20" i="3" s="1"/>
  <c r="G24" i="3"/>
  <c r="H24" i="3" s="1"/>
  <c r="G28" i="3"/>
  <c r="H28" i="3" s="1"/>
  <c r="G32" i="3"/>
  <c r="H32" i="3" s="1"/>
  <c r="G3" i="2"/>
  <c r="H3" i="2" s="1"/>
  <c r="G13" i="2"/>
  <c r="H13" i="2" s="1"/>
  <c r="G29" i="2"/>
  <c r="H29" i="2" s="1"/>
  <c r="K6" i="2"/>
  <c r="K8" i="2"/>
  <c r="F45" i="2" s="1"/>
  <c r="G17" i="2"/>
  <c r="H17" i="2" s="1"/>
  <c r="G33" i="2"/>
  <c r="H33" i="2" s="1"/>
  <c r="F5" i="2"/>
  <c r="K3" i="2"/>
  <c r="F2" i="2" s="1"/>
  <c r="G21" i="2"/>
  <c r="H21" i="2" s="1"/>
  <c r="G37" i="2"/>
  <c r="H37" i="2" s="1"/>
  <c r="G5" i="2"/>
  <c r="H5" i="2" s="1"/>
  <c r="G7" i="2"/>
  <c r="H7" i="2" s="1"/>
  <c r="G9" i="2"/>
  <c r="H9" i="2" s="1"/>
  <c r="F16" i="2"/>
  <c r="F19" i="2"/>
  <c r="E22" i="2"/>
  <c r="F32" i="2"/>
  <c r="F35" i="2"/>
  <c r="E38" i="2"/>
  <c r="F8" i="2"/>
  <c r="E10" i="2"/>
  <c r="F17" i="2"/>
  <c r="F23" i="2"/>
  <c r="E26" i="2"/>
  <c r="F33" i="2"/>
  <c r="F39" i="2"/>
  <c r="F11" i="2"/>
  <c r="E14" i="2"/>
  <c r="F24" i="2"/>
  <c r="F27" i="2"/>
  <c r="E30" i="2"/>
  <c r="E7" i="2"/>
  <c r="E5" i="2"/>
  <c r="E39" i="2"/>
  <c r="E31" i="2"/>
  <c r="E27" i="2"/>
  <c r="F22" i="2"/>
  <c r="F14" i="2"/>
  <c r="E11" i="2"/>
  <c r="E6" i="2"/>
  <c r="E2" i="2"/>
  <c r="E37" i="2"/>
  <c r="E33" i="2"/>
  <c r="E25" i="2"/>
  <c r="E21" i="2"/>
  <c r="E17" i="2"/>
  <c r="E9" i="2"/>
  <c r="E3" i="2"/>
  <c r="F38" i="2"/>
  <c r="E23" i="2"/>
  <c r="E8" i="2"/>
  <c r="F30" i="2"/>
  <c r="F18" i="2"/>
  <c r="E15" i="2"/>
  <c r="F10" i="2"/>
  <c r="E18" i="2"/>
  <c r="F25" i="2"/>
  <c r="F28" i="2"/>
  <c r="E34" i="2"/>
  <c r="G10" i="2"/>
  <c r="H10" i="2" s="1"/>
  <c r="E12" i="2"/>
  <c r="G14" i="2"/>
  <c r="H14" i="2" s="1"/>
  <c r="E16" i="2"/>
  <c r="G18" i="2"/>
  <c r="H18" i="2" s="1"/>
  <c r="E20" i="2"/>
  <c r="G22" i="2"/>
  <c r="H22" i="2" s="1"/>
  <c r="E24" i="2"/>
  <c r="G26" i="2"/>
  <c r="H26" i="2" s="1"/>
  <c r="E28" i="2"/>
  <c r="G30" i="2"/>
  <c r="H30" i="2" s="1"/>
  <c r="E32" i="2"/>
  <c r="G34" i="2"/>
  <c r="H34" i="2" s="1"/>
  <c r="E36" i="2"/>
  <c r="G38" i="2"/>
  <c r="H38" i="2" s="1"/>
  <c r="K7" i="2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31" i="2"/>
  <c r="H31" i="2" s="1"/>
  <c r="G35" i="2"/>
  <c r="H35" i="2" s="1"/>
  <c r="G39" i="2"/>
  <c r="H39" i="2" s="1"/>
  <c r="G2" i="2"/>
  <c r="H2" i="2" s="1"/>
  <c r="G4" i="2"/>
  <c r="H4" i="2" s="1"/>
  <c r="G6" i="2"/>
  <c r="H6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G36" i="2"/>
  <c r="H36" i="2" s="1"/>
  <c r="F39" i="3" l="1"/>
  <c r="F23" i="3"/>
  <c r="F8" i="3"/>
  <c r="F12" i="3"/>
  <c r="E22" i="3"/>
  <c r="F15" i="3"/>
  <c r="E15" i="3"/>
  <c r="E23" i="3"/>
  <c r="E31" i="3"/>
  <c r="E39" i="3"/>
  <c r="F14" i="3"/>
  <c r="E9" i="3"/>
  <c r="E25" i="3"/>
  <c r="G43" i="3"/>
  <c r="H43" i="3" s="1"/>
  <c r="F5" i="3"/>
  <c r="F17" i="3"/>
  <c r="F33" i="3"/>
  <c r="F36" i="3"/>
  <c r="E14" i="3"/>
  <c r="F45" i="3"/>
  <c r="G45" i="3" s="1"/>
  <c r="H45" i="3" s="1"/>
  <c r="F48" i="3"/>
  <c r="G48" i="3" s="1"/>
  <c r="H48" i="3" s="1"/>
  <c r="F47" i="3"/>
  <c r="G47" i="3" s="1"/>
  <c r="H47" i="3" s="1"/>
  <c r="F35" i="3"/>
  <c r="F20" i="3"/>
  <c r="F6" i="3"/>
  <c r="E32" i="3"/>
  <c r="E24" i="3"/>
  <c r="E16" i="3"/>
  <c r="F2" i="3"/>
  <c r="F19" i="3"/>
  <c r="E4" i="3"/>
  <c r="F18" i="3"/>
  <c r="F26" i="3"/>
  <c r="F34" i="3"/>
  <c r="E2" i="3"/>
  <c r="K4" i="3" s="1"/>
  <c r="E3" i="3"/>
  <c r="E13" i="3"/>
  <c r="E29" i="3"/>
  <c r="F7" i="3"/>
  <c r="F21" i="3"/>
  <c r="E34" i="3"/>
  <c r="F32" i="3"/>
  <c r="F11" i="3"/>
  <c r="F44" i="3"/>
  <c r="G44" i="3" s="1"/>
  <c r="H44" i="3" s="1"/>
  <c r="K5" i="3"/>
  <c r="F12" i="2"/>
  <c r="F31" i="2"/>
  <c r="F15" i="2"/>
  <c r="F26" i="2"/>
  <c r="F34" i="2"/>
  <c r="E13" i="2"/>
  <c r="E29" i="2"/>
  <c r="E4" i="2"/>
  <c r="K4" i="2" s="1"/>
  <c r="E19" i="2"/>
  <c r="E35" i="2"/>
  <c r="F37" i="2"/>
  <c r="F21" i="2"/>
  <c r="F36" i="2"/>
  <c r="F20" i="2"/>
  <c r="F6" i="2"/>
  <c r="F29" i="2"/>
  <c r="F13" i="2"/>
  <c r="F3" i="2"/>
  <c r="F9" i="2"/>
  <c r="G45" i="2"/>
  <c r="H45" i="2" s="1"/>
  <c r="F44" i="2"/>
  <c r="F47" i="2"/>
  <c r="G47" i="2" s="1"/>
  <c r="H47" i="2" s="1"/>
  <c r="F46" i="2"/>
  <c r="G46" i="2" s="1"/>
  <c r="H46" i="2" s="1"/>
  <c r="F43" i="2"/>
  <c r="G43" i="2" s="1"/>
  <c r="H43" i="2" s="1"/>
  <c r="F49" i="2"/>
  <c r="G49" i="2" s="1"/>
  <c r="H49" i="2" s="1"/>
  <c r="F48" i="2"/>
  <c r="G48" i="2" s="1"/>
  <c r="H48" i="2" s="1"/>
  <c r="F4" i="2"/>
  <c r="F7" i="2"/>
  <c r="G44" i="2"/>
  <c r="H44" i="2" s="1"/>
  <c r="K5" i="2" l="1"/>
</calcChain>
</file>

<file path=xl/sharedStrings.xml><?xml version="1.0" encoding="utf-8"?>
<sst xmlns="http://schemas.openxmlformats.org/spreadsheetml/2006/main" count="402" uniqueCount="250">
  <si>
    <t>Leninabad</t>
  </si>
  <si>
    <t>start_date</t>
  </si>
  <si>
    <t>end_date</t>
  </si>
  <si>
    <t>duration</t>
  </si>
  <si>
    <t>peak</t>
  </si>
  <si>
    <t>sum</t>
  </si>
  <si>
    <t>average</t>
  </si>
  <si>
    <t>median</t>
  </si>
  <si>
    <t>12/01/1892</t>
  </si>
  <si>
    <t>12/01/1893</t>
  </si>
  <si>
    <t>12</t>
  </si>
  <si>
    <t>-1.62</t>
  </si>
  <si>
    <t>-8.77</t>
  </si>
  <si>
    <t>-0.73</t>
  </si>
  <si>
    <t>-0.61</t>
  </si>
  <si>
    <t>06/01/1894</t>
  </si>
  <si>
    <t>09/01/1894</t>
  </si>
  <si>
    <t>3</t>
  </si>
  <si>
    <t>-1.1</t>
  </si>
  <si>
    <t>-1.57</t>
  </si>
  <si>
    <t>-0.52</t>
  </si>
  <si>
    <t>-0.34</t>
  </si>
  <si>
    <t>01/01/1895</t>
  </si>
  <si>
    <t>11/01/1895</t>
  </si>
  <si>
    <t>10</t>
  </si>
  <si>
    <t>-2.5</t>
  </si>
  <si>
    <t>-18.48</t>
  </si>
  <si>
    <t>-1.85</t>
  </si>
  <si>
    <t>-2.06</t>
  </si>
  <si>
    <t>12/01/1896</t>
  </si>
  <si>
    <t>05/01/1897</t>
  </si>
  <si>
    <t>5</t>
  </si>
  <si>
    <t>-2.12</t>
  </si>
  <si>
    <t>-6.62</t>
  </si>
  <si>
    <t>-1.32</t>
  </si>
  <si>
    <t>-1.47</t>
  </si>
  <si>
    <t>02/01/1899</t>
  </si>
  <si>
    <t>09/01/1899</t>
  </si>
  <si>
    <t>7</t>
  </si>
  <si>
    <t>-1.7</t>
  </si>
  <si>
    <t>-5.51</t>
  </si>
  <si>
    <t>-0.79</t>
  </si>
  <si>
    <t>-0.5</t>
  </si>
  <si>
    <t>04/01/1901</t>
  </si>
  <si>
    <t>08/01/1901</t>
  </si>
  <si>
    <t>4</t>
  </si>
  <si>
    <t>-1.11</t>
  </si>
  <si>
    <t>-2.1</t>
  </si>
  <si>
    <t>-0.53</t>
  </si>
  <si>
    <t>-0.48</t>
  </si>
  <si>
    <t>03/01/1905</t>
  </si>
  <si>
    <t>05/01/1905</t>
  </si>
  <si>
    <t>2</t>
  </si>
  <si>
    <t>-1.87</t>
  </si>
  <si>
    <t>-3</t>
  </si>
  <si>
    <t>-1.5</t>
  </si>
  <si>
    <t>12/01/1908</t>
  </si>
  <si>
    <t>01/01/1909</t>
  </si>
  <si>
    <t>1</t>
  </si>
  <si>
    <t>01/01/1910</t>
  </si>
  <si>
    <t>03/01/1910</t>
  </si>
  <si>
    <t>-2.46</t>
  </si>
  <si>
    <t>-3.4</t>
  </si>
  <si>
    <t>12/01/1910</t>
  </si>
  <si>
    <t>06/01/1911</t>
  </si>
  <si>
    <t>6</t>
  </si>
  <si>
    <t>-1.86</t>
  </si>
  <si>
    <t>-5.7</t>
  </si>
  <si>
    <t>-0.95</t>
  </si>
  <si>
    <t>04/01/1912</t>
  </si>
  <si>
    <t>01/01/1914</t>
  </si>
  <si>
    <t>21</t>
  </si>
  <si>
    <t>-1.83</t>
  </si>
  <si>
    <t>-16.1</t>
  </si>
  <si>
    <t>-0.77</t>
  </si>
  <si>
    <t>-0.69</t>
  </si>
  <si>
    <t>03/01/1916</t>
  </si>
  <si>
    <t>09/01/1916</t>
  </si>
  <si>
    <t>-6.74</t>
  </si>
  <si>
    <t>-1.12</t>
  </si>
  <si>
    <t>-1.16</t>
  </si>
  <si>
    <t>03/01/1917</t>
  </si>
  <si>
    <t>09/01/1917</t>
  </si>
  <si>
    <t>-4.87</t>
  </si>
  <si>
    <t>-21.38</t>
  </si>
  <si>
    <t>-3.56</t>
  </si>
  <si>
    <t>-3.49</t>
  </si>
  <si>
    <t>07/01/1927</t>
  </si>
  <si>
    <t>05/01/1928</t>
  </si>
  <si>
    <t>-2.14</t>
  </si>
  <si>
    <t>-10.24</t>
  </si>
  <si>
    <t>-1.02</t>
  </si>
  <si>
    <t>-0.88</t>
  </si>
  <si>
    <t>04/01/1931</t>
  </si>
  <si>
    <t>09/01/1931</t>
  </si>
  <si>
    <t>-1.01</t>
  </si>
  <si>
    <t>-2.63</t>
  </si>
  <si>
    <t>04/01/1933</t>
  </si>
  <si>
    <t>12/01/1933</t>
  </si>
  <si>
    <t>8</t>
  </si>
  <si>
    <t>-2.45</t>
  </si>
  <si>
    <t>-16.15</t>
  </si>
  <si>
    <t>-2.02</t>
  </si>
  <si>
    <t>-2.22</t>
  </si>
  <si>
    <t>11/01/1938</t>
  </si>
  <si>
    <t>11/01/1939</t>
  </si>
  <si>
    <t>-1.44</t>
  </si>
  <si>
    <t>-8.75</t>
  </si>
  <si>
    <t>-0.72</t>
  </si>
  <si>
    <t>10/01/1941</t>
  </si>
  <si>
    <t>01/01/1942</t>
  </si>
  <si>
    <t>-1.66</t>
  </si>
  <si>
    <t>-3.21</t>
  </si>
  <si>
    <t>-1.07</t>
  </si>
  <si>
    <t>06/01/1944</t>
  </si>
  <si>
    <t>10/01/1944</t>
  </si>
  <si>
    <t>-1.42</t>
  </si>
  <si>
    <t>-4.83</t>
  </si>
  <si>
    <t>-1.21</t>
  </si>
  <si>
    <t>-1.23</t>
  </si>
  <si>
    <t>04/01/1946</t>
  </si>
  <si>
    <t>05/01/1947</t>
  </si>
  <si>
    <t>13</t>
  </si>
  <si>
    <t>-13.2</t>
  </si>
  <si>
    <t>04/01/1950</t>
  </si>
  <si>
    <t>10/01/1950</t>
  </si>
  <si>
    <t>-4.9</t>
  </si>
  <si>
    <t>-0.82</t>
  </si>
  <si>
    <t>12/01/1950</t>
  </si>
  <si>
    <t>09/01/1951</t>
  </si>
  <si>
    <t>9</t>
  </si>
  <si>
    <t>-4.21</t>
  </si>
  <si>
    <t>-0.47</t>
  </si>
  <si>
    <t>-0.32</t>
  </si>
  <si>
    <t>01/01/1953</t>
  </si>
  <si>
    <t>03/01/1953</t>
  </si>
  <si>
    <t>-1.37</t>
  </si>
  <si>
    <t>-2.49</t>
  </si>
  <si>
    <t>-1.25</t>
  </si>
  <si>
    <t>01/01/1955</t>
  </si>
  <si>
    <t>12/01/1955</t>
  </si>
  <si>
    <t>11</t>
  </si>
  <si>
    <t>-1.52</t>
  </si>
  <si>
    <t>-7.1</t>
  </si>
  <si>
    <t>-0.65</t>
  </si>
  <si>
    <t>-0.51</t>
  </si>
  <si>
    <t>11/01/1956</t>
  </si>
  <si>
    <t>03/01/1957</t>
  </si>
  <si>
    <t>-2.52</t>
  </si>
  <si>
    <t>-4.54</t>
  </si>
  <si>
    <t>-1.13</t>
  </si>
  <si>
    <t>-0.9</t>
  </si>
  <si>
    <t>09/01/1957</t>
  </si>
  <si>
    <t>11/01/1957</t>
  </si>
  <si>
    <t>-1.19</t>
  </si>
  <si>
    <t>-1.2</t>
  </si>
  <si>
    <t>-0.6</t>
  </si>
  <si>
    <t>10/01/1959</t>
  </si>
  <si>
    <t>12/01/1959</t>
  </si>
  <si>
    <t>-1.48</t>
  </si>
  <si>
    <t>-0.74</t>
  </si>
  <si>
    <t>09/01/1961</t>
  </si>
  <si>
    <t>11/01/1962</t>
  </si>
  <si>
    <t>14</t>
  </si>
  <si>
    <t>-2.18</t>
  </si>
  <si>
    <t>-19.22</t>
  </si>
  <si>
    <t>-1.35</t>
  </si>
  <si>
    <t>12/01/1964</t>
  </si>
  <si>
    <t>10/01/1965</t>
  </si>
  <si>
    <t>-2.64</t>
  </si>
  <si>
    <t>-12.75</t>
  </si>
  <si>
    <t>-1.27</t>
  </si>
  <si>
    <t>-1.04</t>
  </si>
  <si>
    <t>10/01/1970</t>
  </si>
  <si>
    <t>02/01/1972</t>
  </si>
  <si>
    <t>16</t>
  </si>
  <si>
    <t>-2.21</t>
  </si>
  <si>
    <t>-19.21</t>
  </si>
  <si>
    <t>10/01/1973</t>
  </si>
  <si>
    <t>04/01/1976</t>
  </si>
  <si>
    <t>30</t>
  </si>
  <si>
    <t>-3.19</t>
  </si>
  <si>
    <t>-32.74</t>
  </si>
  <si>
    <t>-1.09</t>
  </si>
  <si>
    <t>-1.24</t>
  </si>
  <si>
    <t>11/01/1976</t>
  </si>
  <si>
    <t>10/01/1977</t>
  </si>
  <si>
    <t>-2.09</t>
  </si>
  <si>
    <t>-9.97</t>
  </si>
  <si>
    <t>-0.91</t>
  </si>
  <si>
    <t>-0.71</t>
  </si>
  <si>
    <t>11/01/1979</t>
  </si>
  <si>
    <t>05/01/1980</t>
  </si>
  <si>
    <t>-1.34</t>
  </si>
  <si>
    <t>-3.96</t>
  </si>
  <si>
    <t>-0.66</t>
  </si>
  <si>
    <t>-0.64</t>
  </si>
  <si>
    <t>04/01/1982</t>
  </si>
  <si>
    <t>10/01/1982</t>
  </si>
  <si>
    <t>-1.69</t>
  </si>
  <si>
    <t>-6.53</t>
  </si>
  <si>
    <t>-1.22</t>
  </si>
  <si>
    <t>09/01/1984</t>
  </si>
  <si>
    <t>11/01/1984</t>
  </si>
  <si>
    <t>-1.63</t>
  </si>
  <si>
    <t>-2.79</t>
  </si>
  <si>
    <t>-1.39</t>
  </si>
  <si>
    <t>02/01/1986</t>
  </si>
  <si>
    <t>12/01/1986</t>
  </si>
  <si>
    <t>-1.95</t>
  </si>
  <si>
    <t>-13.58</t>
  </si>
  <si>
    <t>-1.36</t>
  </si>
  <si>
    <t>11/01/1988</t>
  </si>
  <si>
    <t>04/01/1990</t>
  </si>
  <si>
    <t>17</t>
  </si>
  <si>
    <t>-1.45</t>
  </si>
  <si>
    <t>-12.95</t>
  </si>
  <si>
    <t>-0.76</t>
  </si>
  <si>
    <t>-0.68</t>
  </si>
  <si>
    <t>09/01/1994</t>
  </si>
  <si>
    <t>10/01/1994</t>
  </si>
  <si>
    <t>-1.65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</si>
  <si>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</si>
  <si>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</si>
  <si>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</si>
  <si>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</si>
  <si>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</si>
  <si>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</si>
  <si>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</si>
  <si>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</si>
  <si>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</si>
  <si>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</si>
  <si>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</si>
  <si>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</si>
  <si>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</si>
  <si>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</si>
  <si>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</si>
  <si>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</si>
  <si>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</si>
  <si>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</si>
  <si>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</si>
  <si>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</si>
  <si>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</si>
  <si>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Slope</t>
  </si>
  <si>
    <t>K calculated</t>
  </si>
  <si>
    <t>Log Q</t>
  </si>
  <si>
    <t>Q</t>
  </si>
  <si>
    <t>K (-0.3)</t>
  </si>
  <si>
    <t>K (-0.4)</t>
  </si>
  <si>
    <t>K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</si>
</sst>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workbookViewId="0">
      <selection activeCell="I40" sqref="I3:I40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222</v>
      </c>
    </row>
    <row r="3" spans="1:9" x14ac:dyDescent="0.35">
      <c r="A3" t="s">
        <v>152</v>
      </c>
      <c r="B3" t="s">
        <v>153</v>
      </c>
      <c r="C3" t="s">
        <v>52</v>
      </c>
      <c r="D3" t="s">
        <v>154</v>
      </c>
      <c r="E3" t="s">
        <v>155</v>
      </c>
      <c r="F3" t="s">
        <v>156</v>
      </c>
      <c r="G3" t="s">
        <v>156</v>
      </c>
      <c r="H3">
        <f>C3*1</f>
        <v>2</v>
      </c>
      <c r="I3">
        <f>E3*-1</f>
        <v>1.2</v>
      </c>
    </row>
    <row r="4" spans="1:9" x14ac:dyDescent="0.35">
      <c r="A4" t="s">
        <v>157</v>
      </c>
      <c r="B4" t="s">
        <v>158</v>
      </c>
      <c r="C4" t="s">
        <v>52</v>
      </c>
      <c r="D4" t="s">
        <v>116</v>
      </c>
      <c r="E4" t="s">
        <v>159</v>
      </c>
      <c r="F4" t="s">
        <v>160</v>
      </c>
      <c r="G4" t="s">
        <v>160</v>
      </c>
      <c r="H4">
        <f>C4*1</f>
        <v>2</v>
      </c>
      <c r="I4">
        <f>E4*-1</f>
        <v>1.48</v>
      </c>
    </row>
    <row r="5" spans="1:9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>
        <f>C5*1</f>
        <v>3</v>
      </c>
      <c r="I5">
        <f>E5*-1</f>
        <v>1.57</v>
      </c>
    </row>
    <row r="6" spans="1:9" x14ac:dyDescent="0.35">
      <c r="A6" t="s">
        <v>56</v>
      </c>
      <c r="B6" t="s">
        <v>57</v>
      </c>
      <c r="C6" t="s">
        <v>58</v>
      </c>
      <c r="D6" t="s">
        <v>11</v>
      </c>
      <c r="E6" t="s">
        <v>11</v>
      </c>
      <c r="F6" t="s">
        <v>11</v>
      </c>
      <c r="G6" t="s">
        <v>11</v>
      </c>
      <c r="H6">
        <f>C6*1</f>
        <v>1</v>
      </c>
      <c r="I6">
        <f>E6*-1</f>
        <v>1.62</v>
      </c>
    </row>
    <row r="7" spans="1:9" x14ac:dyDescent="0.35">
      <c r="A7" t="s">
        <v>219</v>
      </c>
      <c r="B7" t="s">
        <v>220</v>
      </c>
      <c r="C7" t="s">
        <v>58</v>
      </c>
      <c r="D7" t="s">
        <v>221</v>
      </c>
      <c r="E7" t="s">
        <v>221</v>
      </c>
      <c r="F7" t="s">
        <v>221</v>
      </c>
      <c r="G7" t="s">
        <v>221</v>
      </c>
      <c r="H7">
        <f>C7*1</f>
        <v>1</v>
      </c>
      <c r="I7">
        <f>E7*-1</f>
        <v>1.65</v>
      </c>
    </row>
    <row r="8" spans="1:9" x14ac:dyDescent="0.35">
      <c r="A8" t="s">
        <v>43</v>
      </c>
      <c r="B8" t="s">
        <v>44</v>
      </c>
      <c r="C8" t="s">
        <v>45</v>
      </c>
      <c r="D8" t="s">
        <v>46</v>
      </c>
      <c r="E8" t="s">
        <v>47</v>
      </c>
      <c r="F8" t="s">
        <v>48</v>
      </c>
      <c r="G8" t="s">
        <v>49</v>
      </c>
      <c r="H8">
        <f>C8*1</f>
        <v>4</v>
      </c>
      <c r="I8">
        <f>E8*-1</f>
        <v>2.1</v>
      </c>
    </row>
    <row r="9" spans="1:9" x14ac:dyDescent="0.35">
      <c r="A9" t="s">
        <v>134</v>
      </c>
      <c r="B9" t="s">
        <v>135</v>
      </c>
      <c r="C9" t="s">
        <v>52</v>
      </c>
      <c r="D9" t="s">
        <v>136</v>
      </c>
      <c r="E9" t="s">
        <v>137</v>
      </c>
      <c r="F9" t="s">
        <v>138</v>
      </c>
      <c r="G9" t="s">
        <v>138</v>
      </c>
      <c r="H9">
        <f>C9*1</f>
        <v>2</v>
      </c>
      <c r="I9">
        <f>E9*-1</f>
        <v>2.4900000000000002</v>
      </c>
    </row>
    <row r="10" spans="1:9" x14ac:dyDescent="0.35">
      <c r="A10" t="s">
        <v>93</v>
      </c>
      <c r="B10" t="s">
        <v>94</v>
      </c>
      <c r="C10" t="s">
        <v>31</v>
      </c>
      <c r="D10" t="s">
        <v>95</v>
      </c>
      <c r="E10" t="s">
        <v>96</v>
      </c>
      <c r="F10" t="s">
        <v>48</v>
      </c>
      <c r="G10" t="s">
        <v>48</v>
      </c>
      <c r="H10">
        <f>C10*1</f>
        <v>5</v>
      </c>
      <c r="I10">
        <f>E10*-1</f>
        <v>2.63</v>
      </c>
    </row>
    <row r="11" spans="1:9" x14ac:dyDescent="0.35">
      <c r="A11" t="s">
        <v>202</v>
      </c>
      <c r="B11" t="s">
        <v>203</v>
      </c>
      <c r="C11" t="s">
        <v>52</v>
      </c>
      <c r="D11" t="s">
        <v>204</v>
      </c>
      <c r="E11" t="s">
        <v>205</v>
      </c>
      <c r="F11" t="s">
        <v>206</v>
      </c>
      <c r="G11" t="s">
        <v>206</v>
      </c>
      <c r="H11">
        <f>C11*1</f>
        <v>2</v>
      </c>
      <c r="I11">
        <f>E11*-1</f>
        <v>2.79</v>
      </c>
    </row>
    <row r="12" spans="1:9" x14ac:dyDescent="0.35">
      <c r="A12" t="s">
        <v>50</v>
      </c>
      <c r="B12" t="s">
        <v>51</v>
      </c>
      <c r="C12" t="s">
        <v>52</v>
      </c>
      <c r="D12" t="s">
        <v>53</v>
      </c>
      <c r="E12" t="s">
        <v>54</v>
      </c>
      <c r="F12" t="s">
        <v>55</v>
      </c>
      <c r="G12" t="s">
        <v>55</v>
      </c>
      <c r="H12">
        <f>C12*1</f>
        <v>2</v>
      </c>
      <c r="I12">
        <f>E12*-1</f>
        <v>3</v>
      </c>
    </row>
    <row r="13" spans="1:9" x14ac:dyDescent="0.35">
      <c r="A13" t="s">
        <v>109</v>
      </c>
      <c r="B13" t="s">
        <v>110</v>
      </c>
      <c r="C13" t="s">
        <v>17</v>
      </c>
      <c r="D13" t="s">
        <v>111</v>
      </c>
      <c r="E13" t="s">
        <v>112</v>
      </c>
      <c r="F13" t="s">
        <v>113</v>
      </c>
      <c r="G13" t="s">
        <v>80</v>
      </c>
      <c r="H13">
        <f>C13*1</f>
        <v>3</v>
      </c>
      <c r="I13">
        <f>E13*-1</f>
        <v>3.21</v>
      </c>
    </row>
    <row r="14" spans="1:9" x14ac:dyDescent="0.35">
      <c r="A14" t="s">
        <v>59</v>
      </c>
      <c r="B14" t="s">
        <v>60</v>
      </c>
      <c r="C14" t="s">
        <v>52</v>
      </c>
      <c r="D14" t="s">
        <v>61</v>
      </c>
      <c r="E14" t="s">
        <v>62</v>
      </c>
      <c r="F14" t="s">
        <v>39</v>
      </c>
      <c r="G14" t="s">
        <v>39</v>
      </c>
      <c r="H14">
        <f>C14*1</f>
        <v>2</v>
      </c>
      <c r="I14">
        <f>E14*-1</f>
        <v>3.4</v>
      </c>
    </row>
    <row r="15" spans="1:9" x14ac:dyDescent="0.35">
      <c r="A15" t="s">
        <v>191</v>
      </c>
      <c r="B15" t="s">
        <v>192</v>
      </c>
      <c r="C15" t="s">
        <v>65</v>
      </c>
      <c r="D15" t="s">
        <v>193</v>
      </c>
      <c r="E15" t="s">
        <v>194</v>
      </c>
      <c r="F15" t="s">
        <v>195</v>
      </c>
      <c r="G15" t="s">
        <v>196</v>
      </c>
      <c r="H15">
        <f>C15*1</f>
        <v>6</v>
      </c>
      <c r="I15">
        <f>E15*-1</f>
        <v>3.96</v>
      </c>
    </row>
    <row r="16" spans="1:9" x14ac:dyDescent="0.35">
      <c r="A16" t="s">
        <v>128</v>
      </c>
      <c r="B16" t="s">
        <v>129</v>
      </c>
      <c r="C16" t="s">
        <v>130</v>
      </c>
      <c r="D16" t="s">
        <v>113</v>
      </c>
      <c r="E16" t="s">
        <v>131</v>
      </c>
      <c r="F16" t="s">
        <v>132</v>
      </c>
      <c r="G16" t="s">
        <v>133</v>
      </c>
      <c r="H16">
        <f>C16*1</f>
        <v>9</v>
      </c>
      <c r="I16">
        <f>E16*-1</f>
        <v>4.21</v>
      </c>
    </row>
    <row r="17" spans="1:9" x14ac:dyDescent="0.35">
      <c r="A17" t="s">
        <v>146</v>
      </c>
      <c r="B17" t="s">
        <v>147</v>
      </c>
      <c r="C17" t="s">
        <v>45</v>
      </c>
      <c r="D17" t="s">
        <v>148</v>
      </c>
      <c r="E17" t="s">
        <v>149</v>
      </c>
      <c r="F17" t="s">
        <v>150</v>
      </c>
      <c r="G17" t="s">
        <v>151</v>
      </c>
      <c r="H17">
        <f>C17*1</f>
        <v>4</v>
      </c>
      <c r="I17">
        <f>E17*-1</f>
        <v>4.54</v>
      </c>
    </row>
    <row r="18" spans="1:9" x14ac:dyDescent="0.35">
      <c r="A18" t="s">
        <v>114</v>
      </c>
      <c r="B18" t="s">
        <v>115</v>
      </c>
      <c r="C18" t="s">
        <v>45</v>
      </c>
      <c r="D18" t="s">
        <v>116</v>
      </c>
      <c r="E18" t="s">
        <v>117</v>
      </c>
      <c r="F18" t="s">
        <v>118</v>
      </c>
      <c r="G18" t="s">
        <v>119</v>
      </c>
      <c r="H18">
        <f>C18*1</f>
        <v>4</v>
      </c>
      <c r="I18">
        <f>E18*-1</f>
        <v>4.83</v>
      </c>
    </row>
    <row r="19" spans="1:9" x14ac:dyDescent="0.35">
      <c r="A19" t="s">
        <v>124</v>
      </c>
      <c r="B19" t="s">
        <v>125</v>
      </c>
      <c r="C19" t="s">
        <v>65</v>
      </c>
      <c r="D19" t="s">
        <v>18</v>
      </c>
      <c r="E19" t="s">
        <v>126</v>
      </c>
      <c r="F19" t="s">
        <v>127</v>
      </c>
      <c r="G19" t="s">
        <v>108</v>
      </c>
      <c r="H19">
        <f>C19*1</f>
        <v>6</v>
      </c>
      <c r="I19">
        <f>E19*-1</f>
        <v>4.9000000000000004</v>
      </c>
    </row>
    <row r="20" spans="1:9" x14ac:dyDescent="0.35">
      <c r="A20" t="s">
        <v>36</v>
      </c>
      <c r="B20" t="s">
        <v>37</v>
      </c>
      <c r="C20" t="s">
        <v>38</v>
      </c>
      <c r="D20" t="s">
        <v>39</v>
      </c>
      <c r="E20" t="s">
        <v>40</v>
      </c>
      <c r="F20" t="s">
        <v>41</v>
      </c>
      <c r="G20" t="s">
        <v>42</v>
      </c>
      <c r="H20">
        <f>C20*1</f>
        <v>7</v>
      </c>
      <c r="I20">
        <f>E20*-1</f>
        <v>5.51</v>
      </c>
    </row>
    <row r="21" spans="1:9" x14ac:dyDescent="0.35">
      <c r="A21" t="s">
        <v>63</v>
      </c>
      <c r="B21" t="s">
        <v>64</v>
      </c>
      <c r="C21" t="s">
        <v>65</v>
      </c>
      <c r="D21" t="s">
        <v>66</v>
      </c>
      <c r="E21" t="s">
        <v>67</v>
      </c>
      <c r="F21" t="s">
        <v>68</v>
      </c>
      <c r="G21" t="s">
        <v>68</v>
      </c>
      <c r="H21">
        <f>C21*1</f>
        <v>6</v>
      </c>
      <c r="I21">
        <f>E21*-1</f>
        <v>5.7</v>
      </c>
    </row>
    <row r="22" spans="1:9" x14ac:dyDescent="0.35">
      <c r="A22" t="s">
        <v>197</v>
      </c>
      <c r="B22" t="s">
        <v>198</v>
      </c>
      <c r="C22" t="s">
        <v>65</v>
      </c>
      <c r="D22" t="s">
        <v>199</v>
      </c>
      <c r="E22" t="s">
        <v>200</v>
      </c>
      <c r="F22" t="s">
        <v>183</v>
      </c>
      <c r="G22" t="s">
        <v>201</v>
      </c>
      <c r="H22">
        <f>C22*1</f>
        <v>6</v>
      </c>
      <c r="I22">
        <f>E22*-1</f>
        <v>6.53</v>
      </c>
    </row>
    <row r="23" spans="1:9" x14ac:dyDescent="0.35">
      <c r="A23" t="s">
        <v>29</v>
      </c>
      <c r="B23" t="s">
        <v>30</v>
      </c>
      <c r="C23" t="s">
        <v>31</v>
      </c>
      <c r="D23" t="s">
        <v>32</v>
      </c>
      <c r="E23" t="s">
        <v>33</v>
      </c>
      <c r="F23" t="s">
        <v>34</v>
      </c>
      <c r="G23" t="s">
        <v>35</v>
      </c>
      <c r="H23">
        <f>C23*1</f>
        <v>5</v>
      </c>
      <c r="I23">
        <f>E23*-1</f>
        <v>6.62</v>
      </c>
    </row>
    <row r="24" spans="1:9" x14ac:dyDescent="0.35">
      <c r="A24" t="s">
        <v>76</v>
      </c>
      <c r="B24" t="s">
        <v>77</v>
      </c>
      <c r="C24" t="s">
        <v>65</v>
      </c>
      <c r="D24" t="s">
        <v>35</v>
      </c>
      <c r="E24" t="s">
        <v>78</v>
      </c>
      <c r="F24" t="s">
        <v>79</v>
      </c>
      <c r="G24" t="s">
        <v>80</v>
      </c>
      <c r="H24">
        <f>C24*1</f>
        <v>6</v>
      </c>
      <c r="I24">
        <f>E24*-1</f>
        <v>6.74</v>
      </c>
    </row>
    <row r="25" spans="1:9" x14ac:dyDescent="0.35">
      <c r="A25" t="s">
        <v>139</v>
      </c>
      <c r="B25" t="s">
        <v>140</v>
      </c>
      <c r="C25" t="s">
        <v>141</v>
      </c>
      <c r="D25" t="s">
        <v>142</v>
      </c>
      <c r="E25" t="s">
        <v>143</v>
      </c>
      <c r="F25" t="s">
        <v>144</v>
      </c>
      <c r="G25" t="s">
        <v>145</v>
      </c>
      <c r="H25">
        <f>C25*1</f>
        <v>11</v>
      </c>
      <c r="I25">
        <f>E25*-1</f>
        <v>7.1</v>
      </c>
    </row>
    <row r="26" spans="1:9" x14ac:dyDescent="0.35">
      <c r="A26" t="s">
        <v>104</v>
      </c>
      <c r="B26" t="s">
        <v>105</v>
      </c>
      <c r="C26" t="s">
        <v>10</v>
      </c>
      <c r="D26" t="s">
        <v>106</v>
      </c>
      <c r="E26" t="s">
        <v>107</v>
      </c>
      <c r="F26" t="s">
        <v>13</v>
      </c>
      <c r="G26" t="s">
        <v>108</v>
      </c>
      <c r="H26">
        <f>C26*1</f>
        <v>12</v>
      </c>
      <c r="I26">
        <f>E26*-1</f>
        <v>8.75</v>
      </c>
    </row>
    <row r="27" spans="1:9" x14ac:dyDescent="0.35">
      <c r="A27" t="s">
        <v>8</v>
      </c>
      <c r="B27" t="s">
        <v>9</v>
      </c>
      <c r="C27" t="s">
        <v>10</v>
      </c>
      <c r="D27" t="s">
        <v>11</v>
      </c>
      <c r="E27" t="s">
        <v>12</v>
      </c>
      <c r="F27" t="s">
        <v>13</v>
      </c>
      <c r="G27" t="s">
        <v>14</v>
      </c>
      <c r="H27">
        <f>C27*1</f>
        <v>12</v>
      </c>
      <c r="I27">
        <f>E27*-1</f>
        <v>8.77</v>
      </c>
    </row>
    <row r="28" spans="1:9" x14ac:dyDescent="0.35">
      <c r="A28" t="s">
        <v>185</v>
      </c>
      <c r="B28" t="s">
        <v>186</v>
      </c>
      <c r="C28" t="s">
        <v>141</v>
      </c>
      <c r="D28" t="s">
        <v>187</v>
      </c>
      <c r="E28" t="s">
        <v>188</v>
      </c>
      <c r="F28" t="s">
        <v>189</v>
      </c>
      <c r="G28" t="s">
        <v>190</v>
      </c>
      <c r="H28">
        <f>C28*1</f>
        <v>11</v>
      </c>
      <c r="I28">
        <f>E28*-1</f>
        <v>9.9700000000000006</v>
      </c>
    </row>
    <row r="29" spans="1:9" x14ac:dyDescent="0.35">
      <c r="A29" t="s">
        <v>87</v>
      </c>
      <c r="B29" t="s">
        <v>88</v>
      </c>
      <c r="C29" t="s">
        <v>24</v>
      </c>
      <c r="D29" t="s">
        <v>89</v>
      </c>
      <c r="E29" t="s">
        <v>90</v>
      </c>
      <c r="F29" t="s">
        <v>91</v>
      </c>
      <c r="G29" t="s">
        <v>92</v>
      </c>
      <c r="H29">
        <f>C29*1</f>
        <v>10</v>
      </c>
      <c r="I29">
        <f>E29*-1</f>
        <v>10.24</v>
      </c>
    </row>
    <row r="30" spans="1:9" x14ac:dyDescent="0.35">
      <c r="A30" t="s">
        <v>167</v>
      </c>
      <c r="B30" t="s">
        <v>168</v>
      </c>
      <c r="C30" t="s">
        <v>24</v>
      </c>
      <c r="D30" t="s">
        <v>169</v>
      </c>
      <c r="E30" t="s">
        <v>170</v>
      </c>
      <c r="F30" t="s">
        <v>171</v>
      </c>
      <c r="G30" t="s">
        <v>172</v>
      </c>
      <c r="H30">
        <f>C30*1</f>
        <v>10</v>
      </c>
      <c r="I30">
        <f>E30*-1</f>
        <v>12.75</v>
      </c>
    </row>
    <row r="31" spans="1:9" x14ac:dyDescent="0.35">
      <c r="A31" t="s">
        <v>212</v>
      </c>
      <c r="B31" t="s">
        <v>213</v>
      </c>
      <c r="C31" t="s">
        <v>214</v>
      </c>
      <c r="D31" t="s">
        <v>215</v>
      </c>
      <c r="E31" t="s">
        <v>216</v>
      </c>
      <c r="F31" t="s">
        <v>217</v>
      </c>
      <c r="G31" t="s">
        <v>218</v>
      </c>
      <c r="H31">
        <f>C31*1</f>
        <v>17</v>
      </c>
      <c r="I31">
        <f>E31*-1</f>
        <v>12.95</v>
      </c>
    </row>
    <row r="32" spans="1:9" x14ac:dyDescent="0.35">
      <c r="A32" t="s">
        <v>120</v>
      </c>
      <c r="B32" t="s">
        <v>121</v>
      </c>
      <c r="C32" t="s">
        <v>122</v>
      </c>
      <c r="D32" t="s">
        <v>53</v>
      </c>
      <c r="E32" t="s">
        <v>123</v>
      </c>
      <c r="F32" t="s">
        <v>91</v>
      </c>
      <c r="G32" t="s">
        <v>119</v>
      </c>
      <c r="H32">
        <f>C32*1</f>
        <v>13</v>
      </c>
      <c r="I32">
        <f>E32*-1</f>
        <v>13.2</v>
      </c>
    </row>
    <row r="33" spans="1:9" x14ac:dyDescent="0.35">
      <c r="A33" t="s">
        <v>207</v>
      </c>
      <c r="B33" t="s">
        <v>208</v>
      </c>
      <c r="C33" t="s">
        <v>24</v>
      </c>
      <c r="D33" t="s">
        <v>209</v>
      </c>
      <c r="E33" t="s">
        <v>210</v>
      </c>
      <c r="F33" t="s">
        <v>211</v>
      </c>
      <c r="G33" t="s">
        <v>136</v>
      </c>
      <c r="H33">
        <f>C33*1</f>
        <v>10</v>
      </c>
      <c r="I33">
        <f>E33*-1</f>
        <v>13.58</v>
      </c>
    </row>
    <row r="34" spans="1:9" x14ac:dyDescent="0.35">
      <c r="A34" t="s">
        <v>69</v>
      </c>
      <c r="B34" t="s">
        <v>70</v>
      </c>
      <c r="C34" t="s">
        <v>71</v>
      </c>
      <c r="D34" t="s">
        <v>72</v>
      </c>
      <c r="E34" t="s">
        <v>73</v>
      </c>
      <c r="F34" t="s">
        <v>74</v>
      </c>
      <c r="G34" t="s">
        <v>75</v>
      </c>
      <c r="H34">
        <f>C34*1</f>
        <v>21</v>
      </c>
      <c r="I34">
        <f>E34*-1</f>
        <v>16.100000000000001</v>
      </c>
    </row>
    <row r="35" spans="1:9" x14ac:dyDescent="0.35">
      <c r="A35" t="s">
        <v>97</v>
      </c>
      <c r="B35" t="s">
        <v>98</v>
      </c>
      <c r="C35" t="s">
        <v>99</v>
      </c>
      <c r="D35" t="s">
        <v>100</v>
      </c>
      <c r="E35" t="s">
        <v>101</v>
      </c>
      <c r="F35" t="s">
        <v>102</v>
      </c>
      <c r="G35" t="s">
        <v>103</v>
      </c>
      <c r="H35">
        <f>C35*1</f>
        <v>8</v>
      </c>
      <c r="I35">
        <f>E35*-1</f>
        <v>16.149999999999999</v>
      </c>
    </row>
    <row r="36" spans="1:9" x14ac:dyDescent="0.35">
      <c r="A36" t="s">
        <v>22</v>
      </c>
      <c r="B36" t="s">
        <v>23</v>
      </c>
      <c r="C36" t="s">
        <v>24</v>
      </c>
      <c r="D36" t="s">
        <v>25</v>
      </c>
      <c r="E36" t="s">
        <v>26</v>
      </c>
      <c r="F36" t="s">
        <v>27</v>
      </c>
      <c r="G36" t="s">
        <v>28</v>
      </c>
      <c r="H36">
        <f>C36*1</f>
        <v>10</v>
      </c>
      <c r="I36">
        <f>E36*-1</f>
        <v>18.48</v>
      </c>
    </row>
    <row r="37" spans="1:9" x14ac:dyDescent="0.35">
      <c r="A37" t="s">
        <v>173</v>
      </c>
      <c r="B37" t="s">
        <v>174</v>
      </c>
      <c r="C37" t="s">
        <v>175</v>
      </c>
      <c r="D37" t="s">
        <v>176</v>
      </c>
      <c r="E37" t="s">
        <v>177</v>
      </c>
      <c r="F37" t="s">
        <v>155</v>
      </c>
      <c r="G37" t="s">
        <v>79</v>
      </c>
      <c r="H37">
        <f>C37*1</f>
        <v>16</v>
      </c>
      <c r="I37">
        <f>E37*-1</f>
        <v>19.21</v>
      </c>
    </row>
    <row r="38" spans="1:9" x14ac:dyDescent="0.35">
      <c r="A38" t="s">
        <v>161</v>
      </c>
      <c r="B38" t="s">
        <v>162</v>
      </c>
      <c r="C38" t="s">
        <v>163</v>
      </c>
      <c r="D38" t="s">
        <v>164</v>
      </c>
      <c r="E38" t="s">
        <v>165</v>
      </c>
      <c r="F38" t="s">
        <v>136</v>
      </c>
      <c r="G38" t="s">
        <v>166</v>
      </c>
      <c r="H38">
        <f>C38*1</f>
        <v>14</v>
      </c>
      <c r="I38">
        <f>E38*-1</f>
        <v>19.22</v>
      </c>
    </row>
    <row r="39" spans="1:9" x14ac:dyDescent="0.35">
      <c r="A39" t="s">
        <v>81</v>
      </c>
      <c r="B39" t="s">
        <v>82</v>
      </c>
      <c r="C39" t="s">
        <v>65</v>
      </c>
      <c r="D39" t="s">
        <v>83</v>
      </c>
      <c r="E39" t="s">
        <v>84</v>
      </c>
      <c r="F39" t="s">
        <v>85</v>
      </c>
      <c r="G39" t="s">
        <v>86</v>
      </c>
      <c r="H39">
        <f>C39*1</f>
        <v>6</v>
      </c>
      <c r="I39">
        <f>E39*-1</f>
        <v>21.38</v>
      </c>
    </row>
    <row r="40" spans="1:9" x14ac:dyDescent="0.35">
      <c r="A40" t="s">
        <v>178</v>
      </c>
      <c r="B40" t="s">
        <v>179</v>
      </c>
      <c r="C40" t="s">
        <v>180</v>
      </c>
      <c r="D40" t="s">
        <v>181</v>
      </c>
      <c r="E40" t="s">
        <v>182</v>
      </c>
      <c r="F40" t="s">
        <v>183</v>
      </c>
      <c r="G40" t="s">
        <v>184</v>
      </c>
      <c r="H40">
        <f>C40*1</f>
        <v>30</v>
      </c>
      <c r="I40">
        <f>E40*-1</f>
        <v>32.74</v>
      </c>
    </row>
  </sheetData>
  <sortState xmlns:xlrd2="http://schemas.microsoft.com/office/spreadsheetml/2017/richdata2" ref="A3:I41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FEEE5-5C98-4F66-923B-BDEE67B2FA17}">
  <dimension ref="A1:K49"/>
  <sheetViews>
    <sheetView topLeftCell="A31" workbookViewId="0">
      <selection activeCell="D40" sqref="D40"/>
    </sheetView>
  </sheetViews>
  <sheetFormatPr defaultRowHeight="14.5" x14ac:dyDescent="0.35"/>
  <sheetData>
    <row r="1" spans="1:11" x14ac:dyDescent="0.35">
      <c r="A1" t="s">
        <v>223</v>
      </c>
      <c r="B1" t="s">
        <v>224</v>
      </c>
      <c r="C1" t="s">
        <v>225</v>
      </c>
      <c r="D1" t="s">
        <v>226</v>
      </c>
      <c r="E1" t="s">
        <v>227</v>
      </c>
      <c r="F1" t="s">
        <v>228</v>
      </c>
      <c r="G1" t="s">
        <v>229</v>
      </c>
      <c r="H1" t="s">
        <v>230</v>
      </c>
      <c r="J1" t="s">
        <v>231</v>
      </c>
      <c r="K1">
        <f>COUNT(C2:C39)</f>
        <v>38</v>
      </c>
    </row>
    <row r="2" spans="1:11" x14ac:dyDescent="0.35">
      <c r="A2">
        <v>1</v>
      </c>
      <c r="B2" t="s">
        <v>56</v>
      </c>
      <c r="C2">
        <v>1</v>
      </c>
      <c r="D2">
        <f t="shared" ref="D2:D39" si="0">LOG(C2)</f>
        <v>0</v>
      </c>
      <c r="E2">
        <f t="shared" ref="E2:E39" si="1">(D2-$K$3)^2</f>
        <v>0.58526563463501691</v>
      </c>
      <c r="F2">
        <f t="shared" ref="F2:F39" si="2">(D2-$K$3)^3</f>
        <v>-0.44774375405307132</v>
      </c>
      <c r="G2">
        <f t="shared" ref="G2:G39" si="3">($K$1+1)/A2</f>
        <v>39</v>
      </c>
      <c r="H2">
        <f t="shared" ref="H2:H39" si="4">1/G2</f>
        <v>2.564102564102564E-2</v>
      </c>
      <c r="J2" t="s">
        <v>232</v>
      </c>
      <c r="K2">
        <f>AVERAGE(C2:C39)</f>
        <v>7.8684210526315788</v>
      </c>
    </row>
    <row r="3" spans="1:11" x14ac:dyDescent="0.35">
      <c r="A3">
        <v>2</v>
      </c>
      <c r="B3" t="s">
        <v>219</v>
      </c>
      <c r="C3">
        <v>1</v>
      </c>
      <c r="D3">
        <f t="shared" si="0"/>
        <v>0</v>
      </c>
      <c r="E3">
        <f t="shared" si="1"/>
        <v>0.58526563463501691</v>
      </c>
      <c r="F3">
        <f t="shared" si="2"/>
        <v>-0.44774375405307132</v>
      </c>
      <c r="G3">
        <f t="shared" si="3"/>
        <v>19.5</v>
      </c>
      <c r="H3">
        <f t="shared" si="4"/>
        <v>5.128205128205128E-2</v>
      </c>
      <c r="J3" t="s">
        <v>233</v>
      </c>
      <c r="K3">
        <f>AVERAGE(D2:D39)</f>
        <v>0.7650265581239758</v>
      </c>
    </row>
    <row r="4" spans="1:11" x14ac:dyDescent="0.35">
      <c r="A4">
        <v>3</v>
      </c>
      <c r="B4" t="s">
        <v>50</v>
      </c>
      <c r="C4">
        <v>2</v>
      </c>
      <c r="D4">
        <f t="shared" si="0"/>
        <v>0.3010299956639812</v>
      </c>
      <c r="E4">
        <f t="shared" si="1"/>
        <v>0.21529280997469166</v>
      </c>
      <c r="F4">
        <f t="shared" si="2"/>
        <v>-9.9895123750609771E-2</v>
      </c>
      <c r="G4">
        <f t="shared" si="3"/>
        <v>13</v>
      </c>
      <c r="H4">
        <f t="shared" si="4"/>
        <v>7.6923076923076927E-2</v>
      </c>
      <c r="J4" t="s">
        <v>234</v>
      </c>
      <c r="K4">
        <f>SUM(E2:E39)</f>
        <v>4.8437152345406602</v>
      </c>
    </row>
    <row r="5" spans="1:11" x14ac:dyDescent="0.35">
      <c r="A5">
        <v>4</v>
      </c>
      <c r="B5" t="s">
        <v>59</v>
      </c>
      <c r="C5">
        <v>2</v>
      </c>
      <c r="D5">
        <f t="shared" si="0"/>
        <v>0.3010299956639812</v>
      </c>
      <c r="E5">
        <f t="shared" si="1"/>
        <v>0.21529280997469166</v>
      </c>
      <c r="F5">
        <f t="shared" si="2"/>
        <v>-9.9895123750609771E-2</v>
      </c>
      <c r="G5">
        <f t="shared" si="3"/>
        <v>9.75</v>
      </c>
      <c r="H5">
        <f t="shared" si="4"/>
        <v>0.10256410256410256</v>
      </c>
      <c r="J5" t="s">
        <v>235</v>
      </c>
      <c r="K5">
        <f>SUM(F2:F39)</f>
        <v>-0.5727116680480302</v>
      </c>
    </row>
    <row r="6" spans="1:11" x14ac:dyDescent="0.35">
      <c r="A6">
        <v>5</v>
      </c>
      <c r="B6" t="s">
        <v>134</v>
      </c>
      <c r="C6">
        <v>2</v>
      </c>
      <c r="D6">
        <f t="shared" si="0"/>
        <v>0.3010299956639812</v>
      </c>
      <c r="E6">
        <f t="shared" si="1"/>
        <v>0.21529280997469166</v>
      </c>
      <c r="F6">
        <f t="shared" si="2"/>
        <v>-9.9895123750609771E-2</v>
      </c>
      <c r="G6">
        <f t="shared" si="3"/>
        <v>7.8</v>
      </c>
      <c r="H6">
        <f t="shared" si="4"/>
        <v>0.12820512820512822</v>
      </c>
      <c r="J6" t="s">
        <v>236</v>
      </c>
      <c r="K6">
        <f>VAR(D2:D39)</f>
        <v>0.13091122255515289</v>
      </c>
    </row>
    <row r="7" spans="1:11" x14ac:dyDescent="0.35">
      <c r="A7">
        <v>6</v>
      </c>
      <c r="B7" t="s">
        <v>152</v>
      </c>
      <c r="C7">
        <v>2</v>
      </c>
      <c r="D7">
        <f t="shared" si="0"/>
        <v>0.3010299956639812</v>
      </c>
      <c r="E7">
        <f t="shared" si="1"/>
        <v>0.21529280997469166</v>
      </c>
      <c r="F7">
        <f t="shared" si="2"/>
        <v>-9.9895123750609771E-2</v>
      </c>
      <c r="G7">
        <f t="shared" si="3"/>
        <v>6.5</v>
      </c>
      <c r="H7">
        <f t="shared" si="4"/>
        <v>0.15384615384615385</v>
      </c>
      <c r="J7" t="s">
        <v>237</v>
      </c>
      <c r="K7">
        <f>STDEV(D2:D39)</f>
        <v>0.36181655926056355</v>
      </c>
    </row>
    <row r="8" spans="1:11" x14ac:dyDescent="0.35">
      <c r="A8">
        <v>7</v>
      </c>
      <c r="B8" t="s">
        <v>157</v>
      </c>
      <c r="C8">
        <v>2</v>
      </c>
      <c r="D8">
        <f t="shared" si="0"/>
        <v>0.3010299956639812</v>
      </c>
      <c r="E8">
        <f t="shared" si="1"/>
        <v>0.21529280997469166</v>
      </c>
      <c r="F8">
        <f t="shared" si="2"/>
        <v>-9.9895123750609771E-2</v>
      </c>
      <c r="G8">
        <f t="shared" si="3"/>
        <v>5.5714285714285712</v>
      </c>
      <c r="H8">
        <f t="shared" si="4"/>
        <v>0.17948717948717949</v>
      </c>
      <c r="J8" t="s">
        <v>238</v>
      </c>
      <c r="K8">
        <f>SKEW(D2:D39)</f>
        <v>-0.34494518331812363</v>
      </c>
    </row>
    <row r="9" spans="1:11" x14ac:dyDescent="0.35">
      <c r="A9">
        <v>8</v>
      </c>
      <c r="B9" t="s">
        <v>202</v>
      </c>
      <c r="C9">
        <v>2</v>
      </c>
      <c r="D9">
        <f t="shared" si="0"/>
        <v>0.3010299956639812</v>
      </c>
      <c r="E9">
        <f t="shared" si="1"/>
        <v>0.21529280997469166</v>
      </c>
      <c r="F9">
        <f t="shared" si="2"/>
        <v>-9.9895123750609771E-2</v>
      </c>
      <c r="G9">
        <f t="shared" si="3"/>
        <v>4.875</v>
      </c>
      <c r="H9">
        <f t="shared" si="4"/>
        <v>0.20512820512820512</v>
      </c>
      <c r="J9" t="s">
        <v>239</v>
      </c>
      <c r="K9">
        <v>-0.3</v>
      </c>
    </row>
    <row r="10" spans="1:11" x14ac:dyDescent="0.35">
      <c r="A10">
        <v>9</v>
      </c>
      <c r="B10" t="s">
        <v>15</v>
      </c>
      <c r="C10">
        <v>3</v>
      </c>
      <c r="D10">
        <f t="shared" si="0"/>
        <v>0.47712125471966244</v>
      </c>
      <c r="E10">
        <f t="shared" si="1"/>
        <v>8.2889463728329726E-2</v>
      </c>
      <c r="F10">
        <f t="shared" si="2"/>
        <v>-2.3864316203725599E-2</v>
      </c>
      <c r="G10">
        <f t="shared" si="3"/>
        <v>4.333333333333333</v>
      </c>
      <c r="H10">
        <f t="shared" si="4"/>
        <v>0.23076923076923078</v>
      </c>
      <c r="J10" t="s">
        <v>240</v>
      </c>
      <c r="K10">
        <v>-0.4</v>
      </c>
    </row>
    <row r="11" spans="1:11" x14ac:dyDescent="0.35">
      <c r="A11">
        <v>10</v>
      </c>
      <c r="B11" t="s">
        <v>109</v>
      </c>
      <c r="C11">
        <v>3</v>
      </c>
      <c r="D11">
        <f t="shared" si="0"/>
        <v>0.47712125471966244</v>
      </c>
      <c r="E11">
        <f t="shared" si="1"/>
        <v>8.2889463728329726E-2</v>
      </c>
      <c r="F11">
        <f t="shared" si="2"/>
        <v>-2.3864316203725599E-2</v>
      </c>
      <c r="G11">
        <f t="shared" si="3"/>
        <v>3.9</v>
      </c>
      <c r="H11">
        <f t="shared" si="4"/>
        <v>0.25641025641025644</v>
      </c>
    </row>
    <row r="12" spans="1:11" x14ac:dyDescent="0.35">
      <c r="A12">
        <v>11</v>
      </c>
      <c r="B12" t="s">
        <v>43</v>
      </c>
      <c r="C12">
        <v>4</v>
      </c>
      <c r="D12">
        <f t="shared" si="0"/>
        <v>0.6020599913279624</v>
      </c>
      <c r="E12">
        <f t="shared" si="1"/>
        <v>2.6558101893279496E-2</v>
      </c>
      <c r="F12">
        <f t="shared" si="2"/>
        <v>-4.3280826861664626E-3</v>
      </c>
      <c r="G12">
        <f t="shared" si="3"/>
        <v>3.5454545454545454</v>
      </c>
      <c r="H12">
        <f t="shared" si="4"/>
        <v>0.28205128205128205</v>
      </c>
    </row>
    <row r="13" spans="1:11" x14ac:dyDescent="0.35">
      <c r="A13">
        <v>12</v>
      </c>
      <c r="B13" t="s">
        <v>114</v>
      </c>
      <c r="C13">
        <v>4</v>
      </c>
      <c r="D13">
        <f t="shared" si="0"/>
        <v>0.6020599913279624</v>
      </c>
      <c r="E13">
        <f t="shared" si="1"/>
        <v>2.6558101893279496E-2</v>
      </c>
      <c r="F13">
        <f t="shared" si="2"/>
        <v>-4.3280826861664626E-3</v>
      </c>
      <c r="G13">
        <f t="shared" si="3"/>
        <v>3.25</v>
      </c>
      <c r="H13">
        <f t="shared" si="4"/>
        <v>0.30769230769230771</v>
      </c>
    </row>
    <row r="14" spans="1:11" x14ac:dyDescent="0.35">
      <c r="A14">
        <v>13</v>
      </c>
      <c r="B14" t="s">
        <v>146</v>
      </c>
      <c r="C14">
        <v>4</v>
      </c>
      <c r="D14">
        <f t="shared" si="0"/>
        <v>0.6020599913279624</v>
      </c>
      <c r="E14">
        <f t="shared" si="1"/>
        <v>2.6558101893279496E-2</v>
      </c>
      <c r="F14">
        <f t="shared" si="2"/>
        <v>-4.3280826861664626E-3</v>
      </c>
      <c r="G14">
        <f t="shared" si="3"/>
        <v>3</v>
      </c>
      <c r="H14">
        <f t="shared" si="4"/>
        <v>0.33333333333333331</v>
      </c>
    </row>
    <row r="15" spans="1:11" x14ac:dyDescent="0.35">
      <c r="A15">
        <v>14</v>
      </c>
      <c r="B15" t="s">
        <v>29</v>
      </c>
      <c r="C15">
        <v>5</v>
      </c>
      <c r="D15">
        <f t="shared" si="0"/>
        <v>0.69897000433601886</v>
      </c>
      <c r="E15">
        <f t="shared" si="1"/>
        <v>4.3634682983412481E-3</v>
      </c>
      <c r="F15">
        <f t="shared" si="2"/>
        <v>-2.8823567835142361E-4</v>
      </c>
      <c r="G15">
        <f t="shared" si="3"/>
        <v>2.7857142857142856</v>
      </c>
      <c r="H15">
        <f t="shared" si="4"/>
        <v>0.35897435897435898</v>
      </c>
    </row>
    <row r="16" spans="1:11" x14ac:dyDescent="0.35">
      <c r="A16">
        <v>15</v>
      </c>
      <c r="B16" t="s">
        <v>93</v>
      </c>
      <c r="C16">
        <v>5</v>
      </c>
      <c r="D16">
        <f t="shared" si="0"/>
        <v>0.69897000433601886</v>
      </c>
      <c r="E16">
        <f t="shared" si="1"/>
        <v>4.3634682983412481E-3</v>
      </c>
      <c r="F16">
        <f t="shared" si="2"/>
        <v>-2.8823567835142361E-4</v>
      </c>
      <c r="G16">
        <f t="shared" si="3"/>
        <v>2.6</v>
      </c>
      <c r="H16">
        <f t="shared" si="4"/>
        <v>0.38461538461538458</v>
      </c>
    </row>
    <row r="17" spans="1:8" x14ac:dyDescent="0.35">
      <c r="A17">
        <v>16</v>
      </c>
      <c r="B17" t="s">
        <v>63</v>
      </c>
      <c r="C17">
        <v>6</v>
      </c>
      <c r="D17">
        <f t="shared" si="0"/>
        <v>0.77815125038364363</v>
      </c>
      <c r="E17">
        <f t="shared" si="1"/>
        <v>1.722575469109848E-4</v>
      </c>
      <c r="F17">
        <f t="shared" si="2"/>
        <v>2.2608272926119715E-6</v>
      </c>
      <c r="G17">
        <f t="shared" si="3"/>
        <v>2.4375</v>
      </c>
      <c r="H17">
        <f t="shared" si="4"/>
        <v>0.41025641025641024</v>
      </c>
    </row>
    <row r="18" spans="1:8" x14ac:dyDescent="0.35">
      <c r="A18">
        <v>17</v>
      </c>
      <c r="B18" t="s">
        <v>76</v>
      </c>
      <c r="C18">
        <v>6</v>
      </c>
      <c r="D18">
        <f t="shared" si="0"/>
        <v>0.77815125038364363</v>
      </c>
      <c r="E18">
        <f t="shared" si="1"/>
        <v>1.722575469109848E-4</v>
      </c>
      <c r="F18">
        <f t="shared" si="2"/>
        <v>2.2608272926119715E-6</v>
      </c>
      <c r="G18">
        <f t="shared" si="3"/>
        <v>2.2941176470588234</v>
      </c>
      <c r="H18">
        <f t="shared" si="4"/>
        <v>0.4358974358974359</v>
      </c>
    </row>
    <row r="19" spans="1:8" x14ac:dyDescent="0.35">
      <c r="A19">
        <v>18</v>
      </c>
      <c r="B19" t="s">
        <v>81</v>
      </c>
      <c r="C19">
        <v>6</v>
      </c>
      <c r="D19">
        <f t="shared" si="0"/>
        <v>0.77815125038364363</v>
      </c>
      <c r="E19">
        <f t="shared" si="1"/>
        <v>1.722575469109848E-4</v>
      </c>
      <c r="F19">
        <f t="shared" si="2"/>
        <v>2.2608272926119715E-6</v>
      </c>
      <c r="G19">
        <f t="shared" si="3"/>
        <v>2.1666666666666665</v>
      </c>
      <c r="H19">
        <f t="shared" si="4"/>
        <v>0.46153846153846156</v>
      </c>
    </row>
    <row r="20" spans="1:8" x14ac:dyDescent="0.35">
      <c r="A20">
        <v>19</v>
      </c>
      <c r="B20" t="s">
        <v>124</v>
      </c>
      <c r="C20">
        <v>6</v>
      </c>
      <c r="D20">
        <f t="shared" si="0"/>
        <v>0.77815125038364363</v>
      </c>
      <c r="E20">
        <f t="shared" si="1"/>
        <v>1.722575469109848E-4</v>
      </c>
      <c r="F20">
        <f t="shared" si="2"/>
        <v>2.2608272926119715E-6</v>
      </c>
      <c r="G20">
        <f t="shared" si="3"/>
        <v>2.0526315789473686</v>
      </c>
      <c r="H20">
        <f t="shared" si="4"/>
        <v>0.48717948717948711</v>
      </c>
    </row>
    <row r="21" spans="1:8" x14ac:dyDescent="0.35">
      <c r="A21">
        <v>20</v>
      </c>
      <c r="B21" t="s">
        <v>191</v>
      </c>
      <c r="C21">
        <v>6</v>
      </c>
      <c r="D21">
        <f t="shared" si="0"/>
        <v>0.77815125038364363</v>
      </c>
      <c r="E21">
        <f t="shared" si="1"/>
        <v>1.722575469109848E-4</v>
      </c>
      <c r="F21">
        <f t="shared" si="2"/>
        <v>2.2608272926119715E-6</v>
      </c>
      <c r="G21">
        <f t="shared" si="3"/>
        <v>1.95</v>
      </c>
      <c r="H21">
        <f t="shared" si="4"/>
        <v>0.51282051282051289</v>
      </c>
    </row>
    <row r="22" spans="1:8" x14ac:dyDescent="0.35">
      <c r="A22">
        <v>21</v>
      </c>
      <c r="B22" t="s">
        <v>197</v>
      </c>
      <c r="C22">
        <v>6</v>
      </c>
      <c r="D22">
        <f t="shared" si="0"/>
        <v>0.77815125038364363</v>
      </c>
      <c r="E22">
        <f t="shared" si="1"/>
        <v>1.722575469109848E-4</v>
      </c>
      <c r="F22">
        <f t="shared" si="2"/>
        <v>2.2608272926119715E-6</v>
      </c>
      <c r="G22">
        <f t="shared" si="3"/>
        <v>1.8571428571428572</v>
      </c>
      <c r="H22">
        <f t="shared" si="4"/>
        <v>0.53846153846153844</v>
      </c>
    </row>
    <row r="23" spans="1:8" x14ac:dyDescent="0.35">
      <c r="A23">
        <v>22</v>
      </c>
      <c r="B23" t="s">
        <v>36</v>
      </c>
      <c r="C23">
        <v>7</v>
      </c>
      <c r="D23">
        <f t="shared" si="0"/>
        <v>0.84509804001425681</v>
      </c>
      <c r="E23">
        <f t="shared" si="1"/>
        <v>6.4114422121056003E-3</v>
      </c>
      <c r="F23">
        <f t="shared" si="2"/>
        <v>5.1337367897719686E-4</v>
      </c>
      <c r="G23">
        <f t="shared" si="3"/>
        <v>1.7727272727272727</v>
      </c>
      <c r="H23">
        <f t="shared" si="4"/>
        <v>0.5641025641025641</v>
      </c>
    </row>
    <row r="24" spans="1:8" x14ac:dyDescent="0.35">
      <c r="A24">
        <v>23</v>
      </c>
      <c r="B24" t="s">
        <v>97</v>
      </c>
      <c r="C24">
        <v>8</v>
      </c>
      <c r="D24">
        <f t="shared" si="0"/>
        <v>0.90308998699194354</v>
      </c>
      <c r="E24">
        <f t="shared" si="1"/>
        <v>1.9061510390780387E-2</v>
      </c>
      <c r="F24">
        <f t="shared" si="2"/>
        <v>2.6316974839535362E-3</v>
      </c>
      <c r="G24">
        <f t="shared" si="3"/>
        <v>1.6956521739130435</v>
      </c>
      <c r="H24">
        <f t="shared" si="4"/>
        <v>0.58974358974358976</v>
      </c>
    </row>
    <row r="25" spans="1:8" x14ac:dyDescent="0.35">
      <c r="A25">
        <v>24</v>
      </c>
      <c r="B25" t="s">
        <v>128</v>
      </c>
      <c r="C25">
        <v>9</v>
      </c>
      <c r="D25">
        <f t="shared" si="0"/>
        <v>0.95424250943932487</v>
      </c>
      <c r="E25">
        <f t="shared" si="1"/>
        <v>3.5802676232172551E-2</v>
      </c>
      <c r="F25">
        <f t="shared" si="2"/>
        <v>6.7744374429059666E-3</v>
      </c>
      <c r="G25">
        <f t="shared" si="3"/>
        <v>1.625</v>
      </c>
      <c r="H25">
        <f t="shared" si="4"/>
        <v>0.61538461538461542</v>
      </c>
    </row>
    <row r="26" spans="1:8" x14ac:dyDescent="0.35">
      <c r="A26">
        <v>25</v>
      </c>
      <c r="B26" t="s">
        <v>22</v>
      </c>
      <c r="C26">
        <v>10</v>
      </c>
      <c r="D26">
        <f t="shared" si="0"/>
        <v>1</v>
      </c>
      <c r="E26">
        <f t="shared" si="1"/>
        <v>5.5212518387065326E-2</v>
      </c>
      <c r="F26">
        <f t="shared" si="2"/>
        <v>1.2973475480052012E-2</v>
      </c>
      <c r="G26">
        <f t="shared" si="3"/>
        <v>1.56</v>
      </c>
      <c r="H26">
        <f t="shared" si="4"/>
        <v>0.64102564102564097</v>
      </c>
    </row>
    <row r="27" spans="1:8" x14ac:dyDescent="0.35">
      <c r="A27">
        <v>26</v>
      </c>
      <c r="B27" t="s">
        <v>87</v>
      </c>
      <c r="C27">
        <v>10</v>
      </c>
      <c r="D27">
        <f t="shared" si="0"/>
        <v>1</v>
      </c>
      <c r="E27">
        <f t="shared" si="1"/>
        <v>5.5212518387065326E-2</v>
      </c>
      <c r="F27">
        <f t="shared" si="2"/>
        <v>1.2973475480052012E-2</v>
      </c>
      <c r="G27">
        <f t="shared" si="3"/>
        <v>1.5</v>
      </c>
      <c r="H27">
        <f t="shared" si="4"/>
        <v>0.66666666666666663</v>
      </c>
    </row>
    <row r="28" spans="1:8" x14ac:dyDescent="0.35">
      <c r="A28">
        <v>27</v>
      </c>
      <c r="B28" t="s">
        <v>167</v>
      </c>
      <c r="C28">
        <v>10</v>
      </c>
      <c r="D28">
        <f t="shared" si="0"/>
        <v>1</v>
      </c>
      <c r="E28">
        <f t="shared" si="1"/>
        <v>5.5212518387065326E-2</v>
      </c>
      <c r="F28">
        <f t="shared" si="2"/>
        <v>1.2973475480052012E-2</v>
      </c>
      <c r="G28">
        <f t="shared" si="3"/>
        <v>1.4444444444444444</v>
      </c>
      <c r="H28">
        <f t="shared" si="4"/>
        <v>0.69230769230769229</v>
      </c>
    </row>
    <row r="29" spans="1:8" x14ac:dyDescent="0.35">
      <c r="A29">
        <v>28</v>
      </c>
      <c r="B29" t="s">
        <v>207</v>
      </c>
      <c r="C29">
        <v>10</v>
      </c>
      <c r="D29">
        <f t="shared" si="0"/>
        <v>1</v>
      </c>
      <c r="E29">
        <f t="shared" si="1"/>
        <v>5.5212518387065326E-2</v>
      </c>
      <c r="F29">
        <f t="shared" si="2"/>
        <v>1.2973475480052012E-2</v>
      </c>
      <c r="G29">
        <f t="shared" si="3"/>
        <v>1.3928571428571428</v>
      </c>
      <c r="H29">
        <f t="shared" si="4"/>
        <v>0.71794871794871795</v>
      </c>
    </row>
    <row r="30" spans="1:8" x14ac:dyDescent="0.35">
      <c r="A30">
        <v>29</v>
      </c>
      <c r="B30" t="s">
        <v>139</v>
      </c>
      <c r="C30">
        <v>11</v>
      </c>
      <c r="D30">
        <f t="shared" si="0"/>
        <v>1.0413926851582251</v>
      </c>
      <c r="E30">
        <f t="shared" si="1"/>
        <v>7.6378236171910849E-2</v>
      </c>
      <c r="F30">
        <f t="shared" si="2"/>
        <v>2.1108357320538212E-2</v>
      </c>
      <c r="G30">
        <f t="shared" si="3"/>
        <v>1.3448275862068966</v>
      </c>
      <c r="H30">
        <f t="shared" si="4"/>
        <v>0.74358974358974361</v>
      </c>
    </row>
    <row r="31" spans="1:8" x14ac:dyDescent="0.35">
      <c r="A31">
        <v>30</v>
      </c>
      <c r="B31" t="s">
        <v>185</v>
      </c>
      <c r="C31">
        <v>11</v>
      </c>
      <c r="D31">
        <f t="shared" si="0"/>
        <v>1.0413926851582251</v>
      </c>
      <c r="E31">
        <f t="shared" si="1"/>
        <v>7.6378236171910849E-2</v>
      </c>
      <c r="F31">
        <f t="shared" si="2"/>
        <v>2.1108357320538212E-2</v>
      </c>
      <c r="G31">
        <f t="shared" si="3"/>
        <v>1.3</v>
      </c>
      <c r="H31">
        <f t="shared" si="4"/>
        <v>0.76923076923076916</v>
      </c>
    </row>
    <row r="32" spans="1:8" x14ac:dyDescent="0.35">
      <c r="A32">
        <v>31</v>
      </c>
      <c r="B32" t="s">
        <v>8</v>
      </c>
      <c r="C32">
        <v>12</v>
      </c>
      <c r="D32">
        <f t="shared" si="0"/>
        <v>1.0791812460476249</v>
      </c>
      <c r="E32">
        <f t="shared" si="1"/>
        <v>9.8693167944405358E-2</v>
      </c>
      <c r="F32">
        <f t="shared" si="2"/>
        <v>3.1004921375770954E-2</v>
      </c>
      <c r="G32">
        <f t="shared" si="3"/>
        <v>1.2580645161290323</v>
      </c>
      <c r="H32">
        <f t="shared" si="4"/>
        <v>0.79487179487179482</v>
      </c>
    </row>
    <row r="33" spans="1:8" x14ac:dyDescent="0.35">
      <c r="A33">
        <v>32</v>
      </c>
      <c r="B33" t="s">
        <v>104</v>
      </c>
      <c r="C33">
        <v>12</v>
      </c>
      <c r="D33">
        <f t="shared" si="0"/>
        <v>1.0791812460476249</v>
      </c>
      <c r="E33">
        <f t="shared" si="1"/>
        <v>9.8693167944405358E-2</v>
      </c>
      <c r="F33">
        <f t="shared" si="2"/>
        <v>3.1004921375770954E-2</v>
      </c>
      <c r="G33">
        <f t="shared" si="3"/>
        <v>1.21875</v>
      </c>
      <c r="H33">
        <f t="shared" si="4"/>
        <v>0.82051282051282048</v>
      </c>
    </row>
    <row r="34" spans="1:8" x14ac:dyDescent="0.35">
      <c r="A34">
        <v>33</v>
      </c>
      <c r="B34" t="s">
        <v>120</v>
      </c>
      <c r="C34">
        <v>13</v>
      </c>
      <c r="D34">
        <f t="shared" si="0"/>
        <v>1.1139433523068367</v>
      </c>
      <c r="E34">
        <f t="shared" si="1"/>
        <v>0.12174292926284493</v>
      </c>
      <c r="F34">
        <f t="shared" si="2"/>
        <v>4.2478152592822657E-2</v>
      </c>
      <c r="G34">
        <f t="shared" si="3"/>
        <v>1.1818181818181819</v>
      </c>
      <c r="H34">
        <f t="shared" si="4"/>
        <v>0.84615384615384615</v>
      </c>
    </row>
    <row r="35" spans="1:8" x14ac:dyDescent="0.35">
      <c r="A35">
        <v>34</v>
      </c>
      <c r="B35" t="s">
        <v>161</v>
      </c>
      <c r="C35">
        <v>14</v>
      </c>
      <c r="D35">
        <f t="shared" si="0"/>
        <v>1.146128035678238</v>
      </c>
      <c r="E35">
        <f t="shared" si="1"/>
        <v>0.14523833619404178</v>
      </c>
      <c r="F35">
        <f t="shared" si="2"/>
        <v>5.5350544521071993E-2</v>
      </c>
      <c r="G35">
        <f t="shared" si="3"/>
        <v>1.1470588235294117</v>
      </c>
      <c r="H35">
        <f t="shared" si="4"/>
        <v>0.87179487179487181</v>
      </c>
    </row>
    <row r="36" spans="1:8" x14ac:dyDescent="0.35">
      <c r="A36">
        <v>35</v>
      </c>
      <c r="B36" t="s">
        <v>173</v>
      </c>
      <c r="C36">
        <v>16</v>
      </c>
      <c r="D36">
        <f t="shared" si="0"/>
        <v>1.2041199826559248</v>
      </c>
      <c r="E36">
        <f t="shared" si="1"/>
        <v>0.19280303546719438</v>
      </c>
      <c r="F36">
        <f t="shared" si="2"/>
        <v>8.4658545103445199E-2</v>
      </c>
      <c r="G36">
        <f t="shared" si="3"/>
        <v>1.1142857142857143</v>
      </c>
      <c r="H36">
        <f t="shared" si="4"/>
        <v>0.89743589743589736</v>
      </c>
    </row>
    <row r="37" spans="1:8" x14ac:dyDescent="0.35">
      <c r="A37">
        <v>36</v>
      </c>
      <c r="B37" t="s">
        <v>212</v>
      </c>
      <c r="C37">
        <v>17</v>
      </c>
      <c r="D37">
        <f t="shared" si="0"/>
        <v>1.2304489213782739</v>
      </c>
      <c r="E37">
        <f t="shared" si="1"/>
        <v>0.21661797621721579</v>
      </c>
      <c r="F37">
        <f t="shared" si="2"/>
        <v>0.10081885041437991</v>
      </c>
      <c r="G37">
        <f t="shared" si="3"/>
        <v>1.0833333333333333</v>
      </c>
      <c r="H37">
        <f t="shared" si="4"/>
        <v>0.92307692307692313</v>
      </c>
    </row>
    <row r="38" spans="1:8" x14ac:dyDescent="0.35">
      <c r="A38">
        <v>37</v>
      </c>
      <c r="B38" t="s">
        <v>69</v>
      </c>
      <c r="C38">
        <v>21</v>
      </c>
      <c r="D38">
        <f t="shared" si="0"/>
        <v>1.3222192947339193</v>
      </c>
      <c r="E38">
        <f t="shared" si="1"/>
        <v>0.31046374573087787</v>
      </c>
      <c r="F38">
        <f t="shared" si="2"/>
        <v>0.17298814410196151</v>
      </c>
      <c r="G38">
        <f t="shared" si="3"/>
        <v>1.0540540540540539</v>
      </c>
      <c r="H38">
        <f t="shared" si="4"/>
        <v>0.94871794871794879</v>
      </c>
    </row>
    <row r="39" spans="1:8" x14ac:dyDescent="0.35">
      <c r="A39">
        <v>38</v>
      </c>
      <c r="B39" t="s">
        <v>178</v>
      </c>
      <c r="C39">
        <v>30</v>
      </c>
      <c r="D39">
        <f t="shared" si="0"/>
        <v>1.4771212547196624</v>
      </c>
      <c r="E39">
        <f t="shared" si="1"/>
        <v>0.50707885691970289</v>
      </c>
      <c r="F39">
        <f t="shared" si="2"/>
        <v>0.36108816476832339</v>
      </c>
      <c r="G39">
        <f t="shared" si="3"/>
        <v>1.0263157894736843</v>
      </c>
      <c r="H39">
        <f t="shared" si="4"/>
        <v>0.97435897435897423</v>
      </c>
    </row>
    <row r="42" spans="1:8" x14ac:dyDescent="0.35">
      <c r="B42" t="s">
        <v>241</v>
      </c>
      <c r="C42" t="s">
        <v>247</v>
      </c>
      <c r="D42" t="s">
        <v>248</v>
      </c>
      <c r="E42" t="s">
        <v>243</v>
      </c>
      <c r="F42" t="s">
        <v>244</v>
      </c>
      <c r="G42" t="s">
        <v>245</v>
      </c>
      <c r="H42" s="1" t="s">
        <v>246</v>
      </c>
    </row>
    <row r="43" spans="1:8" x14ac:dyDescent="0.35">
      <c r="B43">
        <v>2</v>
      </c>
      <c r="C43">
        <v>0.05</v>
      </c>
      <c r="D43">
        <v>6.6000000000000003E-2</v>
      </c>
      <c r="E43">
        <f>(C43-D43)/($K$9-$K$10)</f>
        <v>-0.15999999999999995</v>
      </c>
      <c r="F43" s="2">
        <f>C43+(E43*($K$8-$K$9))</f>
        <v>5.7191229330899783E-2</v>
      </c>
      <c r="G43" s="2">
        <f t="shared" ref="G43:G49" si="5">$K$3+(F43*$K$7)</f>
        <v>0.78571929194036383</v>
      </c>
      <c r="H43" s="3">
        <f t="shared" ref="H43:H49" si="6">10^G43</f>
        <v>6.1054726755600441</v>
      </c>
    </row>
    <row r="44" spans="1:8" x14ac:dyDescent="0.35">
      <c r="B44">
        <v>5</v>
      </c>
      <c r="C44">
        <v>0.85299999999999998</v>
      </c>
      <c r="D44">
        <v>0.85499999999999998</v>
      </c>
      <c r="E44">
        <f t="shared" ref="E44:E49" si="7">(C44-D44)/($K$9-$K$10)</f>
        <v>-2.0000000000000011E-2</v>
      </c>
      <c r="F44" s="2">
        <f t="shared" ref="F44:F49" si="8">C44+(E44*($K$8-$K$9))</f>
        <v>0.85389890366636245</v>
      </c>
      <c r="G44" s="2">
        <f t="shared" si="5"/>
        <v>1.0739813214049065</v>
      </c>
      <c r="H44" s="3">
        <f t="shared" si="6"/>
        <v>11.857177504709929</v>
      </c>
    </row>
    <row r="45" spans="1:8" x14ac:dyDescent="0.35">
      <c r="B45">
        <v>10</v>
      </c>
      <c r="C45">
        <v>1.2450000000000001</v>
      </c>
      <c r="D45">
        <v>1.2310000000000001</v>
      </c>
      <c r="E45">
        <f t="shared" si="7"/>
        <v>0.14000000000000007</v>
      </c>
      <c r="F45" s="2">
        <f t="shared" si="8"/>
        <v>1.2387076743354628</v>
      </c>
      <c r="G45" s="2">
        <f t="shared" si="5"/>
        <v>1.2132115067816875</v>
      </c>
      <c r="H45" s="3">
        <f t="shared" si="6"/>
        <v>16.338474580776197</v>
      </c>
    </row>
    <row r="46" spans="1:8" x14ac:dyDescent="0.35">
      <c r="B46">
        <v>25</v>
      </c>
      <c r="C46">
        <v>1.643</v>
      </c>
      <c r="D46">
        <v>1.6060000000000001</v>
      </c>
      <c r="E46">
        <f t="shared" si="7"/>
        <v>0.36999999999999911</v>
      </c>
      <c r="F46" s="2">
        <f t="shared" si="8"/>
        <v>1.6263702821722943</v>
      </c>
      <c r="G46" s="2">
        <f t="shared" si="5"/>
        <v>1.3534742577031871</v>
      </c>
      <c r="H46" s="3">
        <f t="shared" si="6"/>
        <v>22.567022281510628</v>
      </c>
    </row>
    <row r="47" spans="1:8" x14ac:dyDescent="0.35">
      <c r="B47">
        <v>50</v>
      </c>
      <c r="C47">
        <v>1.89</v>
      </c>
      <c r="D47">
        <v>1.8340000000000001</v>
      </c>
      <c r="E47">
        <f t="shared" si="7"/>
        <v>0.55999999999999805</v>
      </c>
      <c r="F47" s="2">
        <f t="shared" si="8"/>
        <v>1.8648306973418507</v>
      </c>
      <c r="G47" s="2">
        <f t="shared" si="5"/>
        <v>1.4397531846396816</v>
      </c>
      <c r="H47" s="3">
        <f t="shared" si="6"/>
        <v>27.526638830399648</v>
      </c>
    </row>
    <row r="48" spans="1:8" x14ac:dyDescent="0.35">
      <c r="B48">
        <v>100</v>
      </c>
      <c r="C48">
        <v>2.1040000000000001</v>
      </c>
      <c r="D48">
        <v>2.0289999999999999</v>
      </c>
      <c r="E48">
        <f t="shared" si="7"/>
        <v>0.75000000000000155</v>
      </c>
      <c r="F48" s="2">
        <f t="shared" si="8"/>
        <v>2.0702911125114074</v>
      </c>
      <c r="G48" s="2">
        <f t="shared" si="5"/>
        <v>1.5140921651205774</v>
      </c>
      <c r="H48" s="3">
        <f t="shared" si="6"/>
        <v>32.665714735430065</v>
      </c>
    </row>
    <row r="49" spans="2:8" x14ac:dyDescent="0.35">
      <c r="B49">
        <v>200</v>
      </c>
      <c r="C49">
        <v>2.294</v>
      </c>
      <c r="D49">
        <v>2.2010000000000001</v>
      </c>
      <c r="E49">
        <f t="shared" si="7"/>
        <v>0.92999999999999938</v>
      </c>
      <c r="F49" s="2">
        <f t="shared" si="8"/>
        <v>2.2522009795141451</v>
      </c>
      <c r="G49" s="2">
        <f t="shared" si="5"/>
        <v>1.5799101672950546</v>
      </c>
      <c r="H49" s="3">
        <f t="shared" si="6"/>
        <v>38.011076324725877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FD28-8972-4098-9E5D-8E971526F3B3}">
  <dimension ref="A1:K49"/>
  <sheetViews>
    <sheetView tabSelected="1" topLeftCell="A37" workbookViewId="0">
      <selection activeCell="H47" sqref="H47"/>
    </sheetView>
  </sheetViews>
  <sheetFormatPr defaultRowHeight="14.5" x14ac:dyDescent="0.35"/>
  <sheetData>
    <row r="1" spans="1:11" x14ac:dyDescent="0.35">
      <c r="A1" t="s">
        <v>223</v>
      </c>
      <c r="B1" t="s">
        <v>224</v>
      </c>
      <c r="C1" t="s">
        <v>225</v>
      </c>
      <c r="D1" t="s">
        <v>226</v>
      </c>
      <c r="E1" t="s">
        <v>227</v>
      </c>
      <c r="F1" t="s">
        <v>228</v>
      </c>
      <c r="G1" t="s">
        <v>229</v>
      </c>
      <c r="H1" t="s">
        <v>230</v>
      </c>
      <c r="J1" t="s">
        <v>231</v>
      </c>
      <c r="K1">
        <f>COUNT(C2:C39)</f>
        <v>38</v>
      </c>
    </row>
    <row r="2" spans="1:11" x14ac:dyDescent="0.35">
      <c r="A2">
        <v>1</v>
      </c>
      <c r="B2" t="s">
        <v>152</v>
      </c>
      <c r="C2">
        <v>1.2</v>
      </c>
      <c r="D2">
        <f t="shared" ref="D2:D39" si="0">LOG(C2)</f>
        <v>7.9181246047624818E-2</v>
      </c>
      <c r="E2">
        <f t="shared" ref="E2:E39" si="1">(D2-$K$3)^2</f>
        <v>0.48587335158669032</v>
      </c>
      <c r="F2">
        <f t="shared" ref="F2:F39" si="2">(D2-$K$3)^3</f>
        <v>-0.33867615481184488</v>
      </c>
      <c r="G2">
        <f t="shared" ref="G2:G39" si="3">($K$1+1)/A2</f>
        <v>39</v>
      </c>
      <c r="H2">
        <f t="shared" ref="H2:H39" si="4">1/G2</f>
        <v>2.564102564102564E-2</v>
      </c>
      <c r="J2" t="s">
        <v>232</v>
      </c>
      <c r="K2">
        <f>AVERAGE(C2:C39)</f>
        <v>8.4544736842105266</v>
      </c>
    </row>
    <row r="3" spans="1:11" x14ac:dyDescent="0.35">
      <c r="A3">
        <v>2</v>
      </c>
      <c r="B3" t="s">
        <v>157</v>
      </c>
      <c r="C3">
        <v>1.48</v>
      </c>
      <c r="D3">
        <f t="shared" si="0"/>
        <v>0.17026171539495738</v>
      </c>
      <c r="E3">
        <f t="shared" si="1"/>
        <v>0.36719442034842625</v>
      </c>
      <c r="F3">
        <f t="shared" si="2"/>
        <v>-0.22250722116658336</v>
      </c>
      <c r="G3">
        <f t="shared" si="3"/>
        <v>19.5</v>
      </c>
      <c r="H3">
        <f t="shared" si="4"/>
        <v>5.128205128205128E-2</v>
      </c>
      <c r="J3" t="s">
        <v>233</v>
      </c>
      <c r="K3">
        <f>AVERAGE(D2:D39)</f>
        <v>0.77622740778061239</v>
      </c>
    </row>
    <row r="4" spans="1:11" x14ac:dyDescent="0.35">
      <c r="A4">
        <v>3</v>
      </c>
      <c r="B4" t="s">
        <v>15</v>
      </c>
      <c r="C4">
        <v>1.57</v>
      </c>
      <c r="D4">
        <f t="shared" si="0"/>
        <v>0.19589965240923377</v>
      </c>
      <c r="E4">
        <f t="shared" si="1"/>
        <v>0.33678030365438266</v>
      </c>
      <c r="F4">
        <f t="shared" si="2"/>
        <v>-0.19544295767303918</v>
      </c>
      <c r="G4">
        <f t="shared" si="3"/>
        <v>13</v>
      </c>
      <c r="H4">
        <f t="shared" si="4"/>
        <v>7.6923076923076927E-2</v>
      </c>
      <c r="J4" t="s">
        <v>234</v>
      </c>
      <c r="K4">
        <f>SUM(E2:E39)</f>
        <v>5.3374854419709248</v>
      </c>
    </row>
    <row r="5" spans="1:11" x14ac:dyDescent="0.35">
      <c r="A5">
        <v>4</v>
      </c>
      <c r="B5" t="s">
        <v>56</v>
      </c>
      <c r="C5">
        <v>1.62</v>
      </c>
      <c r="D5">
        <f t="shared" si="0"/>
        <v>0.20951501454263097</v>
      </c>
      <c r="E5">
        <f t="shared" si="1"/>
        <v>0.32116293664952045</v>
      </c>
      <c r="F5">
        <f t="shared" si="2"/>
        <v>-0.18200701644798795</v>
      </c>
      <c r="G5">
        <f t="shared" si="3"/>
        <v>9.75</v>
      </c>
      <c r="H5">
        <f t="shared" si="4"/>
        <v>0.10256410256410256</v>
      </c>
      <c r="J5" t="s">
        <v>235</v>
      </c>
      <c r="K5">
        <f>SUM(F2:F39)</f>
        <v>-0.10983157068179072</v>
      </c>
    </row>
    <row r="6" spans="1:11" x14ac:dyDescent="0.35">
      <c r="A6">
        <v>5</v>
      </c>
      <c r="B6" t="s">
        <v>219</v>
      </c>
      <c r="C6">
        <v>1.65</v>
      </c>
      <c r="D6">
        <f t="shared" si="0"/>
        <v>0.21748394421390627</v>
      </c>
      <c r="E6">
        <f t="shared" si="1"/>
        <v>0.31219425807851903</v>
      </c>
      <c r="F6">
        <f t="shared" si="2"/>
        <v>-0.17443650106442984</v>
      </c>
      <c r="G6">
        <f t="shared" si="3"/>
        <v>7.8</v>
      </c>
      <c r="H6">
        <f t="shared" si="4"/>
        <v>0.12820512820512822</v>
      </c>
      <c r="J6" t="s">
        <v>236</v>
      </c>
      <c r="K6">
        <f>VAR(D2:D39)</f>
        <v>0.14425636329651123</v>
      </c>
    </row>
    <row r="7" spans="1:11" x14ac:dyDescent="0.35">
      <c r="A7">
        <v>6</v>
      </c>
      <c r="B7" t="s">
        <v>43</v>
      </c>
      <c r="C7">
        <v>2.1</v>
      </c>
      <c r="D7">
        <f t="shared" si="0"/>
        <v>0.3222192947339193</v>
      </c>
      <c r="E7">
        <f t="shared" si="1"/>
        <v>0.20612336671221884</v>
      </c>
      <c r="F7">
        <f t="shared" si="2"/>
        <v>-9.3581680775846027E-2</v>
      </c>
      <c r="G7">
        <f t="shared" si="3"/>
        <v>6.5</v>
      </c>
      <c r="H7">
        <f t="shared" si="4"/>
        <v>0.15384615384615385</v>
      </c>
      <c r="J7" t="s">
        <v>237</v>
      </c>
      <c r="K7">
        <f>STDEV(D2:D39)</f>
        <v>0.37981095731496639</v>
      </c>
    </row>
    <row r="8" spans="1:11" x14ac:dyDescent="0.35">
      <c r="A8">
        <v>7</v>
      </c>
      <c r="B8" t="s">
        <v>134</v>
      </c>
      <c r="C8">
        <v>2.4900000000000002</v>
      </c>
      <c r="D8">
        <f t="shared" si="0"/>
        <v>0.3961993470957364</v>
      </c>
      <c r="E8">
        <f t="shared" si="1"/>
        <v>0.14442132690790779</v>
      </c>
      <c r="F8">
        <f t="shared" si="2"/>
        <v>-5.4884156786348698E-2</v>
      </c>
      <c r="G8">
        <f t="shared" si="3"/>
        <v>5.5714285714285712</v>
      </c>
      <c r="H8">
        <f t="shared" si="4"/>
        <v>0.17948717948717949</v>
      </c>
      <c r="J8" t="s">
        <v>238</v>
      </c>
      <c r="K8">
        <f>SKEW(D2:D39)</f>
        <v>-5.7187893148512636E-2</v>
      </c>
    </row>
    <row r="9" spans="1:11" x14ac:dyDescent="0.35">
      <c r="A9">
        <v>8</v>
      </c>
      <c r="B9" t="s">
        <v>93</v>
      </c>
      <c r="C9">
        <v>2.63</v>
      </c>
      <c r="D9">
        <f t="shared" si="0"/>
        <v>0.41995574848975786</v>
      </c>
      <c r="E9">
        <f t="shared" si="1"/>
        <v>0.12692949521385874</v>
      </c>
      <c r="F9">
        <f t="shared" si="2"/>
        <v>-4.5221381872792031E-2</v>
      </c>
      <c r="G9">
        <f t="shared" si="3"/>
        <v>4.875</v>
      </c>
      <c r="H9">
        <f t="shared" si="4"/>
        <v>0.20512820512820512</v>
      </c>
      <c r="J9" t="s">
        <v>239</v>
      </c>
      <c r="K9">
        <v>0</v>
      </c>
    </row>
    <row r="10" spans="1:11" x14ac:dyDescent="0.35">
      <c r="A10">
        <v>9</v>
      </c>
      <c r="B10" t="s">
        <v>202</v>
      </c>
      <c r="C10">
        <v>2.79</v>
      </c>
      <c r="D10">
        <f t="shared" si="0"/>
        <v>0.44560420327359757</v>
      </c>
      <c r="E10">
        <f t="shared" si="1"/>
        <v>0.10931170335848735</v>
      </c>
      <c r="F10">
        <f t="shared" si="2"/>
        <v>-3.6140985654503299E-2</v>
      </c>
      <c r="G10">
        <f t="shared" si="3"/>
        <v>4.333333333333333</v>
      </c>
      <c r="H10">
        <f t="shared" si="4"/>
        <v>0.23076923076923078</v>
      </c>
      <c r="J10" t="s">
        <v>240</v>
      </c>
      <c r="K10">
        <v>-0.1</v>
      </c>
    </row>
    <row r="11" spans="1:11" x14ac:dyDescent="0.35">
      <c r="A11">
        <v>10</v>
      </c>
      <c r="B11" t="s">
        <v>50</v>
      </c>
      <c r="C11">
        <v>3</v>
      </c>
      <c r="D11">
        <f t="shared" si="0"/>
        <v>0.47712125471966244</v>
      </c>
      <c r="E11">
        <f t="shared" si="1"/>
        <v>8.9464490798920424E-2</v>
      </c>
      <c r="F11">
        <f t="shared" si="2"/>
        <v>-2.6759379678421839E-2</v>
      </c>
      <c r="G11">
        <f t="shared" si="3"/>
        <v>3.9</v>
      </c>
      <c r="H11">
        <f t="shared" si="4"/>
        <v>0.25641025641025644</v>
      </c>
    </row>
    <row r="12" spans="1:11" x14ac:dyDescent="0.35">
      <c r="A12">
        <v>11</v>
      </c>
      <c r="B12" t="s">
        <v>109</v>
      </c>
      <c r="C12">
        <v>3.21</v>
      </c>
      <c r="D12">
        <f t="shared" si="0"/>
        <v>0.5065050324048721</v>
      </c>
      <c r="E12">
        <f t="shared" si="1"/>
        <v>7.2750159778331755E-2</v>
      </c>
      <c r="F12">
        <f t="shared" si="2"/>
        <v>-1.9622345904376282E-2</v>
      </c>
      <c r="G12">
        <f t="shared" si="3"/>
        <v>3.5454545454545454</v>
      </c>
      <c r="H12">
        <f t="shared" si="4"/>
        <v>0.28205128205128205</v>
      </c>
    </row>
    <row r="13" spans="1:11" x14ac:dyDescent="0.35">
      <c r="A13">
        <v>12</v>
      </c>
      <c r="B13" t="s">
        <v>59</v>
      </c>
      <c r="C13">
        <v>3.4</v>
      </c>
      <c r="D13">
        <f t="shared" si="0"/>
        <v>0.53147891704225514</v>
      </c>
      <c r="E13">
        <f t="shared" si="1"/>
        <v>5.9901823718703742E-2</v>
      </c>
      <c r="F13">
        <f t="shared" si="2"/>
        <v>-1.4660880947627871E-2</v>
      </c>
      <c r="G13">
        <f t="shared" si="3"/>
        <v>3.25</v>
      </c>
      <c r="H13">
        <f t="shared" si="4"/>
        <v>0.30769230769230771</v>
      </c>
    </row>
    <row r="14" spans="1:11" x14ac:dyDescent="0.35">
      <c r="A14">
        <v>13</v>
      </c>
      <c r="B14" t="s">
        <v>191</v>
      </c>
      <c r="C14">
        <v>3.96</v>
      </c>
      <c r="D14">
        <f t="shared" si="0"/>
        <v>0.5976951859255123</v>
      </c>
      <c r="E14">
        <f t="shared" si="1"/>
        <v>3.1873754240518679E-2</v>
      </c>
      <c r="F14">
        <f t="shared" si="2"/>
        <v>-5.6904921634232178E-3</v>
      </c>
      <c r="G14">
        <f t="shared" si="3"/>
        <v>3</v>
      </c>
      <c r="H14">
        <f t="shared" si="4"/>
        <v>0.33333333333333331</v>
      </c>
    </row>
    <row r="15" spans="1:11" x14ac:dyDescent="0.35">
      <c r="A15">
        <v>14</v>
      </c>
      <c r="B15" t="s">
        <v>128</v>
      </c>
      <c r="C15">
        <v>4.21</v>
      </c>
      <c r="D15">
        <f t="shared" si="0"/>
        <v>0.62428209583566829</v>
      </c>
      <c r="E15">
        <f t="shared" si="1"/>
        <v>2.3087377822046371E-2</v>
      </c>
      <c r="F15">
        <f t="shared" si="2"/>
        <v>-3.5080188251616199E-3</v>
      </c>
      <c r="G15">
        <f t="shared" si="3"/>
        <v>2.7857142857142856</v>
      </c>
      <c r="H15">
        <f t="shared" si="4"/>
        <v>0.35897435897435898</v>
      </c>
    </row>
    <row r="16" spans="1:11" x14ac:dyDescent="0.35">
      <c r="A16">
        <v>15</v>
      </c>
      <c r="B16" t="s">
        <v>146</v>
      </c>
      <c r="C16">
        <v>4.54</v>
      </c>
      <c r="D16">
        <f t="shared" si="0"/>
        <v>0.65705585285710388</v>
      </c>
      <c r="E16">
        <f t="shared" si="1"/>
        <v>1.4201859502886804E-2</v>
      </c>
      <c r="F16">
        <f t="shared" si="2"/>
        <v>-1.6924576797642259E-3</v>
      </c>
      <c r="G16">
        <f t="shared" si="3"/>
        <v>2.6</v>
      </c>
      <c r="H16">
        <f t="shared" si="4"/>
        <v>0.38461538461538458</v>
      </c>
    </row>
    <row r="17" spans="1:8" x14ac:dyDescent="0.35">
      <c r="A17">
        <v>16</v>
      </c>
      <c r="B17" t="s">
        <v>114</v>
      </c>
      <c r="C17">
        <v>4.83</v>
      </c>
      <c r="D17">
        <f t="shared" si="0"/>
        <v>0.68394713075151214</v>
      </c>
      <c r="E17">
        <f t="shared" si="1"/>
        <v>8.5156495285674868E-3</v>
      </c>
      <c r="F17">
        <f t="shared" si="2"/>
        <v>-7.8582649757893454E-4</v>
      </c>
      <c r="G17">
        <f t="shared" si="3"/>
        <v>2.4375</v>
      </c>
      <c r="H17">
        <f t="shared" si="4"/>
        <v>0.41025641025641024</v>
      </c>
    </row>
    <row r="18" spans="1:8" x14ac:dyDescent="0.35">
      <c r="A18">
        <v>17</v>
      </c>
      <c r="B18" t="s">
        <v>124</v>
      </c>
      <c r="C18">
        <v>4.9000000000000004</v>
      </c>
      <c r="D18">
        <f t="shared" si="0"/>
        <v>0.69019608002851374</v>
      </c>
      <c r="E18">
        <f t="shared" si="1"/>
        <v>7.4013893547890197E-3</v>
      </c>
      <c r="F18">
        <f t="shared" si="2"/>
        <v>-6.3675135340274811E-4</v>
      </c>
      <c r="G18">
        <f t="shared" si="3"/>
        <v>2.2941176470588234</v>
      </c>
      <c r="H18">
        <f t="shared" si="4"/>
        <v>0.4358974358974359</v>
      </c>
    </row>
    <row r="19" spans="1:8" x14ac:dyDescent="0.35">
      <c r="A19">
        <v>18</v>
      </c>
      <c r="B19" t="s">
        <v>36</v>
      </c>
      <c r="C19">
        <v>5.51</v>
      </c>
      <c r="D19">
        <f t="shared" si="0"/>
        <v>0.74115159885178505</v>
      </c>
      <c r="E19">
        <f t="shared" si="1"/>
        <v>1.2303123720116033E-3</v>
      </c>
      <c r="F19">
        <f t="shared" si="2"/>
        <v>-4.3154201683451333E-5</v>
      </c>
      <c r="G19">
        <f t="shared" si="3"/>
        <v>2.1666666666666665</v>
      </c>
      <c r="H19">
        <f t="shared" si="4"/>
        <v>0.46153846153846156</v>
      </c>
    </row>
    <row r="20" spans="1:8" x14ac:dyDescent="0.35">
      <c r="A20">
        <v>19</v>
      </c>
      <c r="B20" t="s">
        <v>63</v>
      </c>
      <c r="C20">
        <v>5.7</v>
      </c>
      <c r="D20">
        <f t="shared" si="0"/>
        <v>0.75587485567249146</v>
      </c>
      <c r="E20">
        <f t="shared" si="1"/>
        <v>4.1422637731377751E-4</v>
      </c>
      <c r="F20">
        <f t="shared" si="2"/>
        <v>-8.4305639288368167E-6</v>
      </c>
      <c r="G20">
        <f t="shared" si="3"/>
        <v>2.0526315789473686</v>
      </c>
      <c r="H20">
        <f t="shared" si="4"/>
        <v>0.48717948717948711</v>
      </c>
    </row>
    <row r="21" spans="1:8" x14ac:dyDescent="0.35">
      <c r="A21">
        <v>20</v>
      </c>
      <c r="B21" t="s">
        <v>197</v>
      </c>
      <c r="C21">
        <v>6.53</v>
      </c>
      <c r="D21">
        <f t="shared" si="0"/>
        <v>0.81491318127507395</v>
      </c>
      <c r="E21">
        <f t="shared" si="1"/>
        <v>1.4965890708647847E-3</v>
      </c>
      <c r="F21">
        <f t="shared" si="2"/>
        <v>5.7896705809761747E-5</v>
      </c>
      <c r="G21">
        <f t="shared" si="3"/>
        <v>1.95</v>
      </c>
      <c r="H21">
        <f t="shared" si="4"/>
        <v>0.51282051282051289</v>
      </c>
    </row>
    <row r="22" spans="1:8" x14ac:dyDescent="0.35">
      <c r="A22">
        <v>21</v>
      </c>
      <c r="B22" t="s">
        <v>29</v>
      </c>
      <c r="C22">
        <v>6.62</v>
      </c>
      <c r="D22">
        <f t="shared" si="0"/>
        <v>0.8208579894396999</v>
      </c>
      <c r="E22">
        <f t="shared" si="1"/>
        <v>1.9918888192284783E-3</v>
      </c>
      <c r="F22">
        <f t="shared" si="2"/>
        <v>8.8899156602399997E-5</v>
      </c>
      <c r="G22">
        <f t="shared" si="3"/>
        <v>1.8571428571428572</v>
      </c>
      <c r="H22">
        <f t="shared" si="4"/>
        <v>0.53846153846153844</v>
      </c>
    </row>
    <row r="23" spans="1:8" x14ac:dyDescent="0.35">
      <c r="A23">
        <v>22</v>
      </c>
      <c r="B23" t="s">
        <v>76</v>
      </c>
      <c r="C23">
        <v>6.74</v>
      </c>
      <c r="D23">
        <f t="shared" si="0"/>
        <v>0.8286598965353198</v>
      </c>
      <c r="E23">
        <f t="shared" si="1"/>
        <v>2.7491658770125186E-3</v>
      </c>
      <c r="F23">
        <f t="shared" si="2"/>
        <v>1.441456089312842E-4</v>
      </c>
      <c r="G23">
        <f t="shared" si="3"/>
        <v>1.7727272727272727</v>
      </c>
      <c r="H23">
        <f t="shared" si="4"/>
        <v>0.5641025641025641</v>
      </c>
    </row>
    <row r="24" spans="1:8" x14ac:dyDescent="0.35">
      <c r="A24">
        <v>23</v>
      </c>
      <c r="B24" t="s">
        <v>139</v>
      </c>
      <c r="C24">
        <v>7.1</v>
      </c>
      <c r="D24">
        <f t="shared" si="0"/>
        <v>0.85125834871907524</v>
      </c>
      <c r="E24">
        <f t="shared" si="1"/>
        <v>5.6296420981111006E-3</v>
      </c>
      <c r="F24">
        <f t="shared" si="2"/>
        <v>4.223973437680581E-4</v>
      </c>
      <c r="G24">
        <f t="shared" si="3"/>
        <v>1.6956521739130435</v>
      </c>
      <c r="H24">
        <f t="shared" si="4"/>
        <v>0.58974358974358976</v>
      </c>
    </row>
    <row r="25" spans="1:8" x14ac:dyDescent="0.35">
      <c r="A25">
        <v>24</v>
      </c>
      <c r="B25" t="s">
        <v>104</v>
      </c>
      <c r="C25">
        <v>8.75</v>
      </c>
      <c r="D25">
        <f t="shared" si="0"/>
        <v>0.94200805302231327</v>
      </c>
      <c r="E25">
        <f t="shared" si="1"/>
        <v>2.7483222336754681E-2</v>
      </c>
      <c r="F25">
        <f t="shared" si="2"/>
        <v>4.5561863323083174E-3</v>
      </c>
      <c r="G25">
        <f t="shared" si="3"/>
        <v>1.625</v>
      </c>
      <c r="H25">
        <f t="shared" si="4"/>
        <v>0.61538461538461542</v>
      </c>
    </row>
    <row r="26" spans="1:8" x14ac:dyDescent="0.35">
      <c r="A26">
        <v>25</v>
      </c>
      <c r="B26" t="s">
        <v>8</v>
      </c>
      <c r="C26">
        <v>8.77</v>
      </c>
      <c r="D26">
        <f t="shared" si="0"/>
        <v>0.94299959336604045</v>
      </c>
      <c r="E26">
        <f t="shared" si="1"/>
        <v>2.7812961884940458E-2</v>
      </c>
      <c r="F26">
        <f t="shared" si="2"/>
        <v>4.6384284411557274E-3</v>
      </c>
      <c r="G26">
        <f t="shared" si="3"/>
        <v>1.56</v>
      </c>
      <c r="H26">
        <f t="shared" si="4"/>
        <v>0.64102564102564097</v>
      </c>
    </row>
    <row r="27" spans="1:8" x14ac:dyDescent="0.35">
      <c r="A27">
        <v>26</v>
      </c>
      <c r="B27" t="s">
        <v>185</v>
      </c>
      <c r="C27">
        <v>9.9700000000000006</v>
      </c>
      <c r="D27">
        <f t="shared" si="0"/>
        <v>0.99869515831165578</v>
      </c>
      <c r="E27">
        <f t="shared" si="1"/>
        <v>4.9491900026342558E-2</v>
      </c>
      <c r="F27">
        <f t="shared" si="2"/>
        <v>1.1010351668367717E-2</v>
      </c>
      <c r="G27">
        <f t="shared" si="3"/>
        <v>1.5</v>
      </c>
      <c r="H27">
        <f t="shared" si="4"/>
        <v>0.66666666666666663</v>
      </c>
    </row>
    <row r="28" spans="1:8" x14ac:dyDescent="0.35">
      <c r="A28">
        <v>27</v>
      </c>
      <c r="B28" t="s">
        <v>87</v>
      </c>
      <c r="C28">
        <v>10.24</v>
      </c>
      <c r="D28">
        <f t="shared" si="0"/>
        <v>1.0102999566398119</v>
      </c>
      <c r="E28">
        <f t="shared" si="1"/>
        <v>5.4789958129442332E-2</v>
      </c>
      <c r="F28">
        <f t="shared" si="2"/>
        <v>1.2824825151247384E-2</v>
      </c>
      <c r="G28">
        <f t="shared" si="3"/>
        <v>1.4444444444444444</v>
      </c>
      <c r="H28">
        <f t="shared" si="4"/>
        <v>0.69230769230769229</v>
      </c>
    </row>
    <row r="29" spans="1:8" x14ac:dyDescent="0.35">
      <c r="A29">
        <v>28</v>
      </c>
      <c r="B29" t="s">
        <v>167</v>
      </c>
      <c r="C29">
        <v>12.75</v>
      </c>
      <c r="D29">
        <f t="shared" si="0"/>
        <v>1.105510184769974</v>
      </c>
      <c r="E29">
        <f t="shared" si="1"/>
        <v>0.10842714722182564</v>
      </c>
      <c r="F29">
        <f t="shared" si="2"/>
        <v>3.570319213823709E-2</v>
      </c>
      <c r="G29">
        <f t="shared" si="3"/>
        <v>1.3928571428571428</v>
      </c>
      <c r="H29">
        <f t="shared" si="4"/>
        <v>0.71794871794871795</v>
      </c>
    </row>
    <row r="30" spans="1:8" x14ac:dyDescent="0.35">
      <c r="A30">
        <v>29</v>
      </c>
      <c r="B30" t="s">
        <v>212</v>
      </c>
      <c r="C30">
        <v>12.95</v>
      </c>
      <c r="D30">
        <f t="shared" si="0"/>
        <v>1.1122697684172707</v>
      </c>
      <c r="E30">
        <f t="shared" si="1"/>
        <v>0.11292446814225789</v>
      </c>
      <c r="F30">
        <f t="shared" si="2"/>
        <v>3.7947404848163453E-2</v>
      </c>
      <c r="G30">
        <f t="shared" si="3"/>
        <v>1.3448275862068966</v>
      </c>
      <c r="H30">
        <f t="shared" si="4"/>
        <v>0.74358974358974361</v>
      </c>
    </row>
    <row r="31" spans="1:8" x14ac:dyDescent="0.35">
      <c r="A31">
        <v>30</v>
      </c>
      <c r="B31" t="s">
        <v>120</v>
      </c>
      <c r="C31">
        <v>13.2</v>
      </c>
      <c r="D31">
        <f t="shared" si="0"/>
        <v>1.1205739312058498</v>
      </c>
      <c r="E31">
        <f t="shared" si="1"/>
        <v>0.11857452819504757</v>
      </c>
      <c r="F31">
        <f t="shared" si="2"/>
        <v>4.0830726550752421E-2</v>
      </c>
      <c r="G31">
        <f t="shared" si="3"/>
        <v>1.3</v>
      </c>
      <c r="H31">
        <f t="shared" si="4"/>
        <v>0.76923076923076916</v>
      </c>
    </row>
    <row r="32" spans="1:8" x14ac:dyDescent="0.35">
      <c r="A32">
        <v>31</v>
      </c>
      <c r="B32" t="s">
        <v>207</v>
      </c>
      <c r="C32">
        <v>13.58</v>
      </c>
      <c r="D32">
        <f t="shared" si="0"/>
        <v>1.1328997699444829</v>
      </c>
      <c r="E32">
        <f t="shared" si="1"/>
        <v>0.12721517393155524</v>
      </c>
      <c r="F32">
        <f t="shared" si="2"/>
        <v>4.5374136589255452E-2</v>
      </c>
      <c r="G32">
        <f t="shared" si="3"/>
        <v>1.2580645161290323</v>
      </c>
      <c r="H32">
        <f t="shared" si="4"/>
        <v>0.79487179487179482</v>
      </c>
    </row>
    <row r="33" spans="1:8" x14ac:dyDescent="0.35">
      <c r="A33">
        <v>32</v>
      </c>
      <c r="B33" t="s">
        <v>69</v>
      </c>
      <c r="C33">
        <v>16.100000000000001</v>
      </c>
      <c r="D33">
        <f t="shared" si="0"/>
        <v>1.2068258760318498</v>
      </c>
      <c r="E33">
        <f t="shared" si="1"/>
        <v>0.18541504086031188</v>
      </c>
      <c r="F33">
        <f t="shared" si="2"/>
        <v>7.9839432585190884E-2</v>
      </c>
      <c r="G33">
        <f t="shared" si="3"/>
        <v>1.21875</v>
      </c>
      <c r="H33">
        <f t="shared" si="4"/>
        <v>0.82051282051282048</v>
      </c>
    </row>
    <row r="34" spans="1:8" x14ac:dyDescent="0.35">
      <c r="A34">
        <v>33</v>
      </c>
      <c r="B34" t="s">
        <v>97</v>
      </c>
      <c r="C34">
        <v>16.149999999999999</v>
      </c>
      <c r="D34">
        <f t="shared" si="0"/>
        <v>1.2081725266671217</v>
      </c>
      <c r="E34">
        <f t="shared" si="1"/>
        <v>0.18657658572988067</v>
      </c>
      <c r="F34">
        <f t="shared" si="2"/>
        <v>8.0590845504532313E-2</v>
      </c>
      <c r="G34">
        <f t="shared" si="3"/>
        <v>1.1818181818181819</v>
      </c>
      <c r="H34">
        <f t="shared" si="4"/>
        <v>0.84615384615384615</v>
      </c>
    </row>
    <row r="35" spans="1:8" x14ac:dyDescent="0.35">
      <c r="A35">
        <v>34</v>
      </c>
      <c r="B35" t="s">
        <v>22</v>
      </c>
      <c r="C35">
        <v>18.48</v>
      </c>
      <c r="D35">
        <f t="shared" si="0"/>
        <v>1.266701966884088</v>
      </c>
      <c r="E35">
        <f t="shared" si="1"/>
        <v>0.24056529312774877</v>
      </c>
      <c r="F35">
        <f t="shared" si="2"/>
        <v>0.11799115608243095</v>
      </c>
      <c r="G35">
        <f t="shared" si="3"/>
        <v>1.1470588235294117</v>
      </c>
      <c r="H35">
        <f t="shared" si="4"/>
        <v>0.87179487179487181</v>
      </c>
    </row>
    <row r="36" spans="1:8" x14ac:dyDescent="0.35">
      <c r="A36">
        <v>35</v>
      </c>
      <c r="B36" t="s">
        <v>173</v>
      </c>
      <c r="C36">
        <v>19.21</v>
      </c>
      <c r="D36">
        <f t="shared" si="0"/>
        <v>1.2835273648616936</v>
      </c>
      <c r="E36">
        <f t="shared" si="1"/>
        <v>0.25735324645446683</v>
      </c>
      <c r="F36">
        <f t="shared" si="2"/>
        <v>0.13055529088102794</v>
      </c>
      <c r="G36">
        <f t="shared" si="3"/>
        <v>1.1142857142857143</v>
      </c>
      <c r="H36">
        <f t="shared" si="4"/>
        <v>0.89743589743589736</v>
      </c>
    </row>
    <row r="37" spans="1:8" x14ac:dyDescent="0.35">
      <c r="A37">
        <v>36</v>
      </c>
      <c r="B37" t="s">
        <v>161</v>
      </c>
      <c r="C37">
        <v>19.22</v>
      </c>
      <c r="D37">
        <f t="shared" si="0"/>
        <v>1.2837533833325265</v>
      </c>
      <c r="E37">
        <f t="shared" si="1"/>
        <v>0.25758261585992215</v>
      </c>
      <c r="F37">
        <f t="shared" si="2"/>
        <v>0.13072986839952094</v>
      </c>
      <c r="G37">
        <f t="shared" si="3"/>
        <v>1.0833333333333333</v>
      </c>
      <c r="H37">
        <f t="shared" si="4"/>
        <v>0.92307692307692313</v>
      </c>
    </row>
    <row r="38" spans="1:8" x14ac:dyDescent="0.35">
      <c r="A38">
        <v>37</v>
      </c>
      <c r="B38" t="s">
        <v>81</v>
      </c>
      <c r="C38">
        <v>21.38</v>
      </c>
      <c r="D38">
        <f t="shared" si="0"/>
        <v>1.3300077008727591</v>
      </c>
      <c r="E38">
        <f t="shared" si="1"/>
        <v>0.30667261301722393</v>
      </c>
      <c r="F38">
        <f t="shared" si="2"/>
        <v>0.16982924952001274</v>
      </c>
      <c r="G38">
        <f t="shared" si="3"/>
        <v>1.0540540540540539</v>
      </c>
      <c r="H38">
        <f t="shared" si="4"/>
        <v>0.94871794871794879</v>
      </c>
    </row>
    <row r="39" spans="1:8" x14ac:dyDescent="0.35">
      <c r="A39">
        <v>38</v>
      </c>
      <c r="B39" t="s">
        <v>178</v>
      </c>
      <c r="C39">
        <v>32.74</v>
      </c>
      <c r="D39">
        <f t="shared" si="0"/>
        <v>1.5150786750759226</v>
      </c>
      <c r="E39">
        <f t="shared" si="1"/>
        <v>0.54590119518388602</v>
      </c>
      <c r="F39">
        <f t="shared" si="2"/>
        <v>0.4033397898796387</v>
      </c>
      <c r="G39">
        <f t="shared" si="3"/>
        <v>1.0263157894736843</v>
      </c>
      <c r="H39">
        <f t="shared" si="4"/>
        <v>0.97435897435897423</v>
      </c>
    </row>
    <row r="42" spans="1:8" x14ac:dyDescent="0.35">
      <c r="B42" t="s">
        <v>241</v>
      </c>
      <c r="C42" t="s">
        <v>249</v>
      </c>
      <c r="D42" t="s">
        <v>242</v>
      </c>
      <c r="E42" t="s">
        <v>243</v>
      </c>
      <c r="F42" t="s">
        <v>244</v>
      </c>
      <c r="G42" t="s">
        <v>245</v>
      </c>
      <c r="H42" s="1" t="s">
        <v>246</v>
      </c>
    </row>
    <row r="43" spans="1:8" x14ac:dyDescent="0.35">
      <c r="B43">
        <v>2</v>
      </c>
      <c r="C43">
        <v>0</v>
      </c>
      <c r="D43">
        <v>1.7000000000000001E-2</v>
      </c>
      <c r="E43">
        <f>(C43-D43)/($K$9-$K$10)</f>
        <v>-0.17</v>
      </c>
      <c r="F43" s="2">
        <f>C43+(E43*($K$8-$K$9))</f>
        <v>9.7219418352471488E-3</v>
      </c>
      <c r="G43" s="2">
        <f t="shared" ref="G43:G49" si="5">$K$3+(F43*$K$7)</f>
        <v>0.77991990781601805</v>
      </c>
      <c r="H43" s="3">
        <f t="shared" ref="H43:H49" si="6">10^G43</f>
        <v>6.0244847284255032</v>
      </c>
    </row>
    <row r="44" spans="1:8" x14ac:dyDescent="0.35">
      <c r="B44">
        <v>5</v>
      </c>
      <c r="C44">
        <v>0.84199999999999997</v>
      </c>
      <c r="D44">
        <v>0.84599999999999997</v>
      </c>
      <c r="E44">
        <f t="shared" ref="E44:E49" si="7">(C44-D44)/($K$9-$K$10)</f>
        <v>-4.0000000000000036E-2</v>
      </c>
      <c r="F44" s="2">
        <f t="shared" ref="F44:F49" si="8">C44+(E44*($K$8-$K$9))</f>
        <v>0.84428751572594052</v>
      </c>
      <c r="G44" s="2">
        <f t="shared" si="5"/>
        <v>1.0968970573775567</v>
      </c>
      <c r="H44" s="3">
        <f t="shared" si="6"/>
        <v>12.499627112541182</v>
      </c>
    </row>
    <row r="45" spans="1:8" x14ac:dyDescent="0.35">
      <c r="B45">
        <v>10</v>
      </c>
      <c r="C45">
        <v>1.282</v>
      </c>
      <c r="D45">
        <v>1.27</v>
      </c>
      <c r="E45">
        <f t="shared" si="7"/>
        <v>0.12000000000000011</v>
      </c>
      <c r="F45" s="2">
        <f t="shared" si="8"/>
        <v>1.2751374528221786</v>
      </c>
      <c r="G45" s="2">
        <f t="shared" si="5"/>
        <v>1.2605385844451718</v>
      </c>
      <c r="H45" s="3">
        <f t="shared" si="6"/>
        <v>18.219589359633968</v>
      </c>
    </row>
    <row r="46" spans="1:8" x14ac:dyDescent="0.35">
      <c r="B46">
        <v>25</v>
      </c>
      <c r="C46">
        <v>1.7509999999999999</v>
      </c>
      <c r="D46">
        <v>1.716</v>
      </c>
      <c r="E46">
        <f t="shared" si="7"/>
        <v>0.3499999999999992</v>
      </c>
      <c r="F46" s="2">
        <f t="shared" si="8"/>
        <v>1.7309842373980204</v>
      </c>
      <c r="G46" s="2">
        <f t="shared" si="5"/>
        <v>1.4336741880838715</v>
      </c>
      <c r="H46" s="3">
        <f t="shared" si="6"/>
        <v>27.144021340901734</v>
      </c>
    </row>
    <row r="47" spans="1:8" x14ac:dyDescent="0.35">
      <c r="B47">
        <v>50</v>
      </c>
      <c r="C47">
        <v>2.0539999999999998</v>
      </c>
      <c r="D47">
        <v>2</v>
      </c>
      <c r="E47">
        <f t="shared" si="7"/>
        <v>0.53999999999999826</v>
      </c>
      <c r="F47" s="2">
        <f t="shared" si="8"/>
        <v>2.0231185376998031</v>
      </c>
      <c r="G47" s="2">
        <f t="shared" si="5"/>
        <v>1.5446299963460295</v>
      </c>
      <c r="H47" s="3">
        <f t="shared" si="6"/>
        <v>35.045317292751946</v>
      </c>
    </row>
    <row r="48" spans="1:8" x14ac:dyDescent="0.35">
      <c r="B48">
        <v>100</v>
      </c>
      <c r="C48">
        <v>2.3260000000000001</v>
      </c>
      <c r="D48">
        <v>2.2519999999999998</v>
      </c>
      <c r="E48">
        <f t="shared" si="7"/>
        <v>0.74000000000000288</v>
      </c>
      <c r="F48" s="2">
        <f t="shared" si="8"/>
        <v>2.2836809590701006</v>
      </c>
      <c r="G48" s="2">
        <f t="shared" si="5"/>
        <v>1.6435944590469878</v>
      </c>
      <c r="H48" s="3">
        <f t="shared" si="6"/>
        <v>44.014366867103774</v>
      </c>
    </row>
    <row r="49" spans="2:8" x14ac:dyDescent="0.35">
      <c r="B49">
        <v>200</v>
      </c>
      <c r="C49">
        <v>2.5760000000000001</v>
      </c>
      <c r="D49">
        <v>2.4820000000000002</v>
      </c>
      <c r="E49">
        <f t="shared" si="7"/>
        <v>0.93999999999999861</v>
      </c>
      <c r="F49" s="2">
        <f t="shared" si="8"/>
        <v>2.5222433804403983</v>
      </c>
      <c r="G49" s="2">
        <f t="shared" si="5"/>
        <v>1.734203080687017</v>
      </c>
      <c r="H49" s="3">
        <f t="shared" si="6"/>
        <v>54.225439500901132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2019-04-16T20:59:25Z</dcterms:modified>
</cp:coreProperties>
</file>