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irgiz\"/>
    </mc:Choice>
  </mc:AlternateContent>
  <xr:revisionPtr revIDLastSave="0" documentId="13_ncr:1_{1ABA0412-83B1-44BC-A394-5CB923B31321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3" l="1"/>
  <c r="E24" i="3"/>
  <c r="E23" i="3"/>
  <c r="E22" i="3"/>
  <c r="E21" i="3"/>
  <c r="E20" i="3"/>
  <c r="E19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12" i="3" s="1"/>
  <c r="H12" i="3" s="1"/>
  <c r="E19" i="2"/>
  <c r="E25" i="2"/>
  <c r="E24" i="2"/>
  <c r="E23" i="2"/>
  <c r="E22" i="2"/>
  <c r="E21" i="2"/>
  <c r="E20" i="2"/>
  <c r="D15" i="2"/>
  <c r="D14" i="2"/>
  <c r="D13" i="2"/>
  <c r="D12" i="2"/>
  <c r="D11" i="2"/>
  <c r="D10" i="2"/>
  <c r="D9" i="2"/>
  <c r="D8" i="2"/>
  <c r="D7" i="2"/>
  <c r="D6" i="2"/>
  <c r="G5" i="2"/>
  <c r="H5" i="2" s="1"/>
  <c r="D5" i="2"/>
  <c r="D4" i="2"/>
  <c r="D3" i="2"/>
  <c r="K2" i="2"/>
  <c r="D2" i="2"/>
  <c r="K1" i="2"/>
  <c r="G13" i="2" s="1"/>
  <c r="H13" i="2" s="1"/>
  <c r="I16" i="1"/>
  <c r="I4" i="1"/>
  <c r="I13" i="1"/>
  <c r="I12" i="1"/>
  <c r="I3" i="1"/>
  <c r="I10" i="1"/>
  <c r="I6" i="1"/>
  <c r="I5" i="1"/>
  <c r="I7" i="1"/>
  <c r="I9" i="1"/>
  <c r="I8" i="1"/>
  <c r="I14" i="1"/>
  <c r="I15" i="1"/>
  <c r="H16" i="1"/>
  <c r="H4" i="1"/>
  <c r="H13" i="1"/>
  <c r="H12" i="1"/>
  <c r="H3" i="1"/>
  <c r="H10" i="1"/>
  <c r="H6" i="1"/>
  <c r="H5" i="1"/>
  <c r="H7" i="1"/>
  <c r="H9" i="1"/>
  <c r="H8" i="1"/>
  <c r="H14" i="1"/>
  <c r="H15" i="1"/>
  <c r="I11" i="1"/>
  <c r="H11" i="1"/>
  <c r="G3" i="3" l="1"/>
  <c r="H3" i="3" s="1"/>
  <c r="K7" i="3"/>
  <c r="K6" i="3"/>
  <c r="K8" i="3"/>
  <c r="F20" i="3" s="1"/>
  <c r="G10" i="3"/>
  <c r="H10" i="3" s="1"/>
  <c r="G13" i="3"/>
  <c r="H13" i="3" s="1"/>
  <c r="G5" i="3"/>
  <c r="H5" i="3" s="1"/>
  <c r="G7" i="3"/>
  <c r="H7" i="3" s="1"/>
  <c r="G9" i="3"/>
  <c r="H9" i="3" s="1"/>
  <c r="G14" i="3"/>
  <c r="H14" i="3" s="1"/>
  <c r="F21" i="3"/>
  <c r="F13" i="3"/>
  <c r="E12" i="3"/>
  <c r="G2" i="3"/>
  <c r="H2" i="3" s="1"/>
  <c r="K3" i="3"/>
  <c r="F9" i="3" s="1"/>
  <c r="G4" i="3"/>
  <c r="H4" i="3" s="1"/>
  <c r="E5" i="3"/>
  <c r="G6" i="3"/>
  <c r="H6" i="3" s="1"/>
  <c r="E7" i="3"/>
  <c r="G8" i="3"/>
  <c r="H8" i="3" s="1"/>
  <c r="E9" i="3"/>
  <c r="G11" i="3"/>
  <c r="H11" i="3" s="1"/>
  <c r="E13" i="3"/>
  <c r="G15" i="3"/>
  <c r="H15" i="3" s="1"/>
  <c r="G9" i="2"/>
  <c r="H9" i="2" s="1"/>
  <c r="G7" i="2"/>
  <c r="H7" i="2" s="1"/>
  <c r="K3" i="2"/>
  <c r="E8" i="2" s="1"/>
  <c r="G3" i="2"/>
  <c r="H3" i="2" s="1"/>
  <c r="F24" i="2"/>
  <c r="K7" i="2"/>
  <c r="K6" i="2"/>
  <c r="K8" i="2"/>
  <c r="F21" i="2"/>
  <c r="E5" i="2"/>
  <c r="E15" i="2"/>
  <c r="E3" i="2"/>
  <c r="E11" i="2"/>
  <c r="F15" i="2"/>
  <c r="F11" i="2"/>
  <c r="F2" i="2"/>
  <c r="F3" i="2"/>
  <c r="F5" i="2"/>
  <c r="F9" i="2"/>
  <c r="G10" i="2"/>
  <c r="H10" i="2" s="1"/>
  <c r="E12" i="2"/>
  <c r="G14" i="2"/>
  <c r="H14" i="2" s="1"/>
  <c r="G2" i="2"/>
  <c r="H2" i="2" s="1"/>
  <c r="G6" i="2"/>
  <c r="H6" i="2" s="1"/>
  <c r="G8" i="2"/>
  <c r="H8" i="2" s="1"/>
  <c r="E9" i="2"/>
  <c r="G11" i="2"/>
  <c r="H11" i="2" s="1"/>
  <c r="G15" i="2"/>
  <c r="H15" i="2" s="1"/>
  <c r="G4" i="2"/>
  <c r="H4" i="2" s="1"/>
  <c r="G12" i="2"/>
  <c r="H12" i="2" s="1"/>
  <c r="F19" i="3" l="1"/>
  <c r="F23" i="3"/>
  <c r="F22" i="3"/>
  <c r="F24" i="3"/>
  <c r="G24" i="3" s="1"/>
  <c r="H24" i="3" s="1"/>
  <c r="F25" i="3"/>
  <c r="F23" i="2"/>
  <c r="F19" i="2"/>
  <c r="G19" i="2" s="1"/>
  <c r="H19" i="2" s="1"/>
  <c r="E14" i="3"/>
  <c r="E10" i="3"/>
  <c r="F11" i="3"/>
  <c r="F6" i="3"/>
  <c r="F4" i="3"/>
  <c r="F2" i="3"/>
  <c r="F14" i="3"/>
  <c r="E11" i="3"/>
  <c r="F10" i="3"/>
  <c r="G25" i="3"/>
  <c r="H25" i="3" s="1"/>
  <c r="G23" i="3"/>
  <c r="H23" i="3" s="1"/>
  <c r="G22" i="3"/>
  <c r="H22" i="3" s="1"/>
  <c r="G21" i="3"/>
  <c r="H21" i="3" s="1"/>
  <c r="G20" i="3"/>
  <c r="H20" i="3" s="1"/>
  <c r="G19" i="3"/>
  <c r="H19" i="3" s="1"/>
  <c r="F15" i="3"/>
  <c r="F8" i="3"/>
  <c r="E15" i="3"/>
  <c r="E8" i="3"/>
  <c r="E6" i="3"/>
  <c r="E4" i="3"/>
  <c r="E2" i="3"/>
  <c r="F12" i="3"/>
  <c r="F7" i="3"/>
  <c r="E3" i="3"/>
  <c r="F3" i="3"/>
  <c r="F5" i="3"/>
  <c r="E13" i="2"/>
  <c r="E10" i="2"/>
  <c r="F4" i="2"/>
  <c r="E2" i="2"/>
  <c r="G21" i="2"/>
  <c r="H21" i="2" s="1"/>
  <c r="G24" i="2"/>
  <c r="H24" i="2" s="1"/>
  <c r="F7" i="2"/>
  <c r="F13" i="2"/>
  <c r="F6" i="2"/>
  <c r="E6" i="2"/>
  <c r="K4" i="2" s="1"/>
  <c r="F10" i="2"/>
  <c r="G23" i="2"/>
  <c r="H23" i="2" s="1"/>
  <c r="F20" i="2"/>
  <c r="G20" i="2" s="1"/>
  <c r="H20" i="2" s="1"/>
  <c r="F22" i="2"/>
  <c r="G22" i="2" s="1"/>
  <c r="H22" i="2" s="1"/>
  <c r="F12" i="2"/>
  <c r="E14" i="2"/>
  <c r="F14" i="2"/>
  <c r="F8" i="2"/>
  <c r="E4" i="2"/>
  <c r="E7" i="2"/>
  <c r="F25" i="2"/>
  <c r="G25" i="2" s="1"/>
  <c r="H25" i="2" s="1"/>
  <c r="K5" i="2"/>
  <c r="K5" i="3" l="1"/>
  <c r="K4" i="3"/>
</calcChain>
</file>

<file path=xl/sharedStrings.xml><?xml version="1.0" encoding="utf-8"?>
<sst xmlns="http://schemas.openxmlformats.org/spreadsheetml/2006/main" count="186" uniqueCount="115">
  <si>
    <t>Kirgiz</t>
  </si>
  <si>
    <t>start_date</t>
  </si>
  <si>
    <t>end_date</t>
  </si>
  <si>
    <t>duration</t>
  </si>
  <si>
    <t>peak</t>
  </si>
  <si>
    <t>sum</t>
  </si>
  <si>
    <t>average</t>
  </si>
  <si>
    <t>median</t>
  </si>
  <si>
    <t>01/01/1955</t>
  </si>
  <si>
    <t>07/01/1955</t>
  </si>
  <si>
    <t>6</t>
  </si>
  <si>
    <t>-1.9</t>
  </si>
  <si>
    <t>-5.52</t>
  </si>
  <si>
    <t>-0.92</t>
  </si>
  <si>
    <t>-0.71</t>
  </si>
  <si>
    <t>08/01/1956</t>
  </si>
  <si>
    <t>11/01/1957</t>
  </si>
  <si>
    <t>15</t>
  </si>
  <si>
    <t>-2.11</t>
  </si>
  <si>
    <t>-24.54</t>
  </si>
  <si>
    <t>-1.64</t>
  </si>
  <si>
    <t>-1.65</t>
  </si>
  <si>
    <t>10/01/1959</t>
  </si>
  <si>
    <t>11/01/1959</t>
  </si>
  <si>
    <t>1</t>
  </si>
  <si>
    <t>-1.45</t>
  </si>
  <si>
    <t>10/01/1961</t>
  </si>
  <si>
    <t>09/01/1962</t>
  </si>
  <si>
    <t>11</t>
  </si>
  <si>
    <t>-1.5</t>
  </si>
  <si>
    <t>-9.61</t>
  </si>
  <si>
    <t>-0.87</t>
  </si>
  <si>
    <t>-0.79</t>
  </si>
  <si>
    <t>11/01/1964</t>
  </si>
  <si>
    <t>03/01/1965</t>
  </si>
  <si>
    <t>4</t>
  </si>
  <si>
    <t>-2.45</t>
  </si>
  <si>
    <t>-7.86</t>
  </si>
  <si>
    <t>-1.97</t>
  </si>
  <si>
    <t>09/01/1965</t>
  </si>
  <si>
    <t>10/01/1965</t>
  </si>
  <si>
    <t>-1.33</t>
  </si>
  <si>
    <t>09/01/1966</t>
  </si>
  <si>
    <t>05/01/1967</t>
  </si>
  <si>
    <t>8</t>
  </si>
  <si>
    <t>-1.25</t>
  </si>
  <si>
    <t>-4.14</t>
  </si>
  <si>
    <t>-0.52</t>
  </si>
  <si>
    <t>-0.38</t>
  </si>
  <si>
    <t>10/01/1970</t>
  </si>
  <si>
    <t>12/01/1970</t>
  </si>
  <si>
    <t>2</t>
  </si>
  <si>
    <t>-1.6</t>
  </si>
  <si>
    <t>-2.59</t>
  </si>
  <si>
    <t>-1.29</t>
  </si>
  <si>
    <t>04/01/1977</t>
  </si>
  <si>
    <t>05/01/1977</t>
  </si>
  <si>
    <t>-1.67</t>
  </si>
  <si>
    <t>07/01/1978</t>
  </si>
  <si>
    <t>11/01/1978</t>
  </si>
  <si>
    <t>-1.23</t>
  </si>
  <si>
    <t>-3.38</t>
  </si>
  <si>
    <t>-0.85</t>
  </si>
  <si>
    <t>-0.94</t>
  </si>
  <si>
    <t>11/01/1979</t>
  </si>
  <si>
    <t>05/01/1980</t>
  </si>
  <si>
    <t>-1.52</t>
  </si>
  <si>
    <t>-4.12</t>
  </si>
  <si>
    <t>-0.69</t>
  </si>
  <si>
    <t>-0.7</t>
  </si>
  <si>
    <t>05/01/1982</t>
  </si>
  <si>
    <t>10/01/1982</t>
  </si>
  <si>
    <t>5</t>
  </si>
  <si>
    <t>-1.44</t>
  </si>
  <si>
    <t>-3.96</t>
  </si>
  <si>
    <t>-0.73</t>
  </si>
  <si>
    <t>07/01/1983</t>
  </si>
  <si>
    <t>11/01/1984</t>
  </si>
  <si>
    <t>16</t>
  </si>
  <si>
    <t>-1.34</t>
  </si>
  <si>
    <t>-14.44</t>
  </si>
  <si>
    <t>-0.9</t>
  </si>
  <si>
    <t>07/01/1985</t>
  </si>
  <si>
    <t>10/01/1986</t>
  </si>
  <si>
    <t>-16.24</t>
  </si>
  <si>
    <t>-1.08</t>
  </si>
  <si>
    <t>-1.1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</si>
  <si>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</si>
  <si>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</si>
  <si>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</si>
  <si>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</si>
  <si>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</si>
  <si>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</si>
  <si>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</si>
  <si>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</si>
  <si>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</si>
  <si>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</si>
  <si>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</si>
  <si>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</si>
  <si>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</si>
  <si>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</si>
  <si>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</si>
  <si>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</si>
  <si>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</si>
  <si>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</si>
  <si>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</si>
  <si>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</si>
  <si>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</si>
  <si>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</si>
  <si>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</si>
  <si>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</si>
  <si>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(-0.4)</t>
  </si>
  <si>
    <t>K (-0.5)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</si>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</sst>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I16" sqref="I3:I1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87</v>
      </c>
    </row>
    <row r="3" spans="1:9" x14ac:dyDescent="0.35">
      <c r="A3" t="s">
        <v>39</v>
      </c>
      <c r="B3" t="s">
        <v>40</v>
      </c>
      <c r="C3" t="s">
        <v>24</v>
      </c>
      <c r="D3" t="s">
        <v>41</v>
      </c>
      <c r="E3" t="s">
        <v>41</v>
      </c>
      <c r="F3" t="s">
        <v>41</v>
      </c>
      <c r="G3" t="s">
        <v>41</v>
      </c>
      <c r="H3">
        <f>C3*1</f>
        <v>1</v>
      </c>
      <c r="I3">
        <f>E3*-1</f>
        <v>1.33</v>
      </c>
    </row>
    <row r="4" spans="1:9" x14ac:dyDescent="0.35">
      <c r="A4" t="s">
        <v>22</v>
      </c>
      <c r="B4" t="s">
        <v>23</v>
      </c>
      <c r="C4" t="s">
        <v>24</v>
      </c>
      <c r="D4" t="s">
        <v>25</v>
      </c>
      <c r="E4" t="s">
        <v>25</v>
      </c>
      <c r="F4" t="s">
        <v>25</v>
      </c>
      <c r="G4" t="s">
        <v>25</v>
      </c>
      <c r="H4">
        <f>C4*1</f>
        <v>1</v>
      </c>
      <c r="I4">
        <f>E4*-1</f>
        <v>1.45</v>
      </c>
    </row>
    <row r="5" spans="1:9" x14ac:dyDescent="0.35">
      <c r="A5" t="s">
        <v>55</v>
      </c>
      <c r="B5" t="s">
        <v>56</v>
      </c>
      <c r="C5" t="s">
        <v>24</v>
      </c>
      <c r="D5" t="s">
        <v>57</v>
      </c>
      <c r="E5" t="s">
        <v>57</v>
      </c>
      <c r="F5" t="s">
        <v>57</v>
      </c>
      <c r="G5" t="s">
        <v>57</v>
      </c>
      <c r="H5">
        <f>C5*1</f>
        <v>1</v>
      </c>
      <c r="I5">
        <f>E5*-1</f>
        <v>1.67</v>
      </c>
    </row>
    <row r="6" spans="1:9" x14ac:dyDescent="0.35">
      <c r="A6" t="s">
        <v>49</v>
      </c>
      <c r="B6" t="s">
        <v>50</v>
      </c>
      <c r="C6" t="s">
        <v>51</v>
      </c>
      <c r="D6" t="s">
        <v>52</v>
      </c>
      <c r="E6" t="s">
        <v>53</v>
      </c>
      <c r="F6" t="s">
        <v>54</v>
      </c>
      <c r="G6" t="s">
        <v>54</v>
      </c>
      <c r="H6">
        <f>C6*1</f>
        <v>2</v>
      </c>
      <c r="I6">
        <f>E6*-1</f>
        <v>2.59</v>
      </c>
    </row>
    <row r="7" spans="1:9" x14ac:dyDescent="0.35">
      <c r="A7" t="s">
        <v>58</v>
      </c>
      <c r="B7" t="s">
        <v>59</v>
      </c>
      <c r="C7" t="s">
        <v>35</v>
      </c>
      <c r="D7" t="s">
        <v>60</v>
      </c>
      <c r="E7" t="s">
        <v>61</v>
      </c>
      <c r="F7" t="s">
        <v>62</v>
      </c>
      <c r="G7" t="s">
        <v>63</v>
      </c>
      <c r="H7">
        <f>C7*1</f>
        <v>4</v>
      </c>
      <c r="I7">
        <f>E7*-1</f>
        <v>3.38</v>
      </c>
    </row>
    <row r="8" spans="1:9" x14ac:dyDescent="0.35">
      <c r="A8" t="s">
        <v>70</v>
      </c>
      <c r="B8" t="s">
        <v>71</v>
      </c>
      <c r="C8" t="s">
        <v>72</v>
      </c>
      <c r="D8" t="s">
        <v>73</v>
      </c>
      <c r="E8" t="s">
        <v>74</v>
      </c>
      <c r="F8" t="s">
        <v>32</v>
      </c>
      <c r="G8" t="s">
        <v>75</v>
      </c>
      <c r="H8">
        <f>C8*1</f>
        <v>5</v>
      </c>
      <c r="I8">
        <f>E8*-1</f>
        <v>3.96</v>
      </c>
    </row>
    <row r="9" spans="1:9" x14ac:dyDescent="0.35">
      <c r="A9" t="s">
        <v>64</v>
      </c>
      <c r="B9" t="s">
        <v>65</v>
      </c>
      <c r="C9" t="s">
        <v>10</v>
      </c>
      <c r="D9" t="s">
        <v>66</v>
      </c>
      <c r="E9" t="s">
        <v>67</v>
      </c>
      <c r="F9" t="s">
        <v>68</v>
      </c>
      <c r="G9" t="s">
        <v>69</v>
      </c>
      <c r="H9">
        <f>C9*1</f>
        <v>6</v>
      </c>
      <c r="I9">
        <f>E9*-1</f>
        <v>4.12</v>
      </c>
    </row>
    <row r="10" spans="1:9" x14ac:dyDescent="0.35">
      <c r="A10" t="s">
        <v>42</v>
      </c>
      <c r="B10" t="s">
        <v>43</v>
      </c>
      <c r="C10" t="s">
        <v>44</v>
      </c>
      <c r="D10" t="s">
        <v>45</v>
      </c>
      <c r="E10" t="s">
        <v>46</v>
      </c>
      <c r="F10" t="s">
        <v>47</v>
      </c>
      <c r="G10" t="s">
        <v>48</v>
      </c>
      <c r="H10">
        <f>C10*1</f>
        <v>8</v>
      </c>
      <c r="I10">
        <f>E10*-1</f>
        <v>4.1399999999999997</v>
      </c>
    </row>
    <row r="11" spans="1:9" x14ac:dyDescent="0.35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13</v>
      </c>
      <c r="G11" t="s">
        <v>14</v>
      </c>
      <c r="H11">
        <f>C11*1</f>
        <v>6</v>
      </c>
      <c r="I11">
        <f>E11*-1</f>
        <v>5.52</v>
      </c>
    </row>
    <row r="12" spans="1:9" x14ac:dyDescent="0.35">
      <c r="A12" t="s">
        <v>33</v>
      </c>
      <c r="B12" t="s">
        <v>34</v>
      </c>
      <c r="C12" t="s">
        <v>35</v>
      </c>
      <c r="D12" t="s">
        <v>36</v>
      </c>
      <c r="E12" t="s">
        <v>37</v>
      </c>
      <c r="F12" t="s">
        <v>38</v>
      </c>
      <c r="G12" t="s">
        <v>11</v>
      </c>
      <c r="H12">
        <f>C12*1</f>
        <v>4</v>
      </c>
      <c r="I12">
        <f>E12*-1</f>
        <v>7.86</v>
      </c>
    </row>
    <row r="13" spans="1:9" x14ac:dyDescent="0.35">
      <c r="A13" t="s">
        <v>26</v>
      </c>
      <c r="B13" t="s">
        <v>27</v>
      </c>
      <c r="C13" t="s">
        <v>28</v>
      </c>
      <c r="D13" t="s">
        <v>29</v>
      </c>
      <c r="E13" t="s">
        <v>30</v>
      </c>
      <c r="F13" t="s">
        <v>31</v>
      </c>
      <c r="G13" t="s">
        <v>32</v>
      </c>
      <c r="H13">
        <f>C13*1</f>
        <v>11</v>
      </c>
      <c r="I13">
        <f>E13*-1</f>
        <v>9.61</v>
      </c>
    </row>
    <row r="14" spans="1:9" x14ac:dyDescent="0.35">
      <c r="A14" t="s">
        <v>76</v>
      </c>
      <c r="B14" t="s">
        <v>77</v>
      </c>
      <c r="C14" t="s">
        <v>78</v>
      </c>
      <c r="D14" t="s">
        <v>79</v>
      </c>
      <c r="E14" t="s">
        <v>80</v>
      </c>
      <c r="F14" t="s">
        <v>81</v>
      </c>
      <c r="G14" t="s">
        <v>13</v>
      </c>
      <c r="H14">
        <f>C14*1</f>
        <v>16</v>
      </c>
      <c r="I14">
        <f>E14*-1</f>
        <v>14.44</v>
      </c>
    </row>
    <row r="15" spans="1:9" x14ac:dyDescent="0.35">
      <c r="A15" t="s">
        <v>82</v>
      </c>
      <c r="B15" t="s">
        <v>83</v>
      </c>
      <c r="C15" t="s">
        <v>17</v>
      </c>
      <c r="D15" t="s">
        <v>21</v>
      </c>
      <c r="E15" t="s">
        <v>84</v>
      </c>
      <c r="F15" t="s">
        <v>85</v>
      </c>
      <c r="G15" t="s">
        <v>86</v>
      </c>
      <c r="H15">
        <f>C15*1</f>
        <v>15</v>
      </c>
      <c r="I15">
        <f>E15*-1</f>
        <v>16.239999999999998</v>
      </c>
    </row>
    <row r="16" spans="1:9" x14ac:dyDescent="0.35">
      <c r="A16" t="s">
        <v>15</v>
      </c>
      <c r="B16" t="s">
        <v>16</v>
      </c>
      <c r="C16" t="s">
        <v>17</v>
      </c>
      <c r="D16" t="s">
        <v>18</v>
      </c>
      <c r="E16" t="s">
        <v>19</v>
      </c>
      <c r="F16" t="s">
        <v>20</v>
      </c>
      <c r="G16" t="s">
        <v>21</v>
      </c>
      <c r="H16">
        <f>C16*1</f>
        <v>15</v>
      </c>
      <c r="I16">
        <f>E16*-1</f>
        <v>24.54</v>
      </c>
    </row>
  </sheetData>
  <sortState xmlns:xlrd2="http://schemas.microsoft.com/office/spreadsheetml/2017/richdata2" ref="A3:I18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A6459-7081-47D5-ADF0-83DFB956AA91}">
  <dimension ref="A1:K25"/>
  <sheetViews>
    <sheetView workbookViewId="0">
      <selection activeCell="M12" sqref="M12"/>
    </sheetView>
  </sheetViews>
  <sheetFormatPr defaultRowHeight="14.5" x14ac:dyDescent="0.35"/>
  <sheetData>
    <row r="1" spans="1:11" x14ac:dyDescent="0.3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J1" t="s">
        <v>96</v>
      </c>
      <c r="K1">
        <f>COUNT(C2:C15)</f>
        <v>14</v>
      </c>
    </row>
    <row r="2" spans="1:11" x14ac:dyDescent="0.35">
      <c r="A2">
        <v>1</v>
      </c>
      <c r="B2" t="s">
        <v>39</v>
      </c>
      <c r="C2">
        <v>1</v>
      </c>
      <c r="D2">
        <f t="shared" ref="D2:D15" si="0">LOG(C2)</f>
        <v>0</v>
      </c>
      <c r="E2">
        <f t="shared" ref="E2:E15" si="1">(D2-$K$3)^2</f>
        <v>0.43760187374419923</v>
      </c>
      <c r="F2">
        <f t="shared" ref="F2:F15" si="2">(D2-$K$3)^3</f>
        <v>-0.28948013025348579</v>
      </c>
      <c r="G2">
        <f t="shared" ref="G2:G15" si="3">($K$1+1)/A2</f>
        <v>15</v>
      </c>
      <c r="H2">
        <f t="shared" ref="H2:H15" si="4">1/G2</f>
        <v>6.6666666666666666E-2</v>
      </c>
      <c r="J2" t="s">
        <v>97</v>
      </c>
      <c r="K2">
        <f>AVERAGE(C2:C15)</f>
        <v>6.7857142857142856</v>
      </c>
    </row>
    <row r="3" spans="1:11" x14ac:dyDescent="0.35">
      <c r="A3">
        <v>2</v>
      </c>
      <c r="B3" t="s">
        <v>22</v>
      </c>
      <c r="C3">
        <v>1</v>
      </c>
      <c r="D3">
        <f t="shared" si="0"/>
        <v>0</v>
      </c>
      <c r="E3">
        <f t="shared" si="1"/>
        <v>0.43760187374419923</v>
      </c>
      <c r="F3">
        <f t="shared" si="2"/>
        <v>-0.28948013025348579</v>
      </c>
      <c r="G3">
        <f t="shared" si="3"/>
        <v>7.5</v>
      </c>
      <c r="H3">
        <f t="shared" si="4"/>
        <v>0.13333333333333333</v>
      </c>
      <c r="J3" t="s">
        <v>98</v>
      </c>
      <c r="K3">
        <f>AVERAGE(D2:D15)</f>
        <v>0.66151483259576216</v>
      </c>
    </row>
    <row r="4" spans="1:11" x14ac:dyDescent="0.35">
      <c r="A4">
        <v>3</v>
      </c>
      <c r="B4" t="s">
        <v>55</v>
      </c>
      <c r="C4">
        <v>1</v>
      </c>
      <c r="D4">
        <f t="shared" si="0"/>
        <v>0</v>
      </c>
      <c r="E4">
        <f t="shared" si="1"/>
        <v>0.43760187374419923</v>
      </c>
      <c r="F4">
        <f t="shared" si="2"/>
        <v>-0.28948013025348579</v>
      </c>
      <c r="G4">
        <f t="shared" si="3"/>
        <v>5</v>
      </c>
      <c r="H4">
        <f t="shared" si="4"/>
        <v>0.2</v>
      </c>
      <c r="J4" t="s">
        <v>99</v>
      </c>
      <c r="K4">
        <f>SUM(E2:E15)</f>
        <v>2.5050995772868991</v>
      </c>
    </row>
    <row r="5" spans="1:11" x14ac:dyDescent="0.35">
      <c r="A5">
        <v>4</v>
      </c>
      <c r="B5" t="s">
        <v>49</v>
      </c>
      <c r="C5">
        <v>2</v>
      </c>
      <c r="D5">
        <f t="shared" si="0"/>
        <v>0.3010299956639812</v>
      </c>
      <c r="E5">
        <f t="shared" si="1"/>
        <v>0.12994931765773271</v>
      </c>
      <c r="F5">
        <f t="shared" si="2"/>
        <v>-4.6844758585243979E-2</v>
      </c>
      <c r="G5">
        <f t="shared" si="3"/>
        <v>3.75</v>
      </c>
      <c r="H5">
        <f t="shared" si="4"/>
        <v>0.26666666666666666</v>
      </c>
      <c r="J5" t="s">
        <v>100</v>
      </c>
      <c r="K5">
        <f>SUM(F2:F15)</f>
        <v>-0.41130015106999829</v>
      </c>
    </row>
    <row r="6" spans="1:11" x14ac:dyDescent="0.35">
      <c r="A6">
        <v>5</v>
      </c>
      <c r="B6" t="s">
        <v>58</v>
      </c>
      <c r="C6">
        <v>4</v>
      </c>
      <c r="D6">
        <f t="shared" si="0"/>
        <v>0.6020599913279624</v>
      </c>
      <c r="E6">
        <f t="shared" si="1"/>
        <v>3.5348781501792657E-3</v>
      </c>
      <c r="F6">
        <f t="shared" si="2"/>
        <v>-2.101656193199219E-4</v>
      </c>
      <c r="G6">
        <f t="shared" si="3"/>
        <v>3</v>
      </c>
      <c r="H6">
        <f t="shared" si="4"/>
        <v>0.33333333333333331</v>
      </c>
      <c r="J6" t="s">
        <v>101</v>
      </c>
      <c r="K6">
        <f>VAR(D2:D15)</f>
        <v>0.19269996748360746</v>
      </c>
    </row>
    <row r="7" spans="1:11" x14ac:dyDescent="0.35">
      <c r="A7">
        <v>6</v>
      </c>
      <c r="B7" t="s">
        <v>33</v>
      </c>
      <c r="C7">
        <v>4</v>
      </c>
      <c r="D7">
        <f t="shared" si="0"/>
        <v>0.6020599913279624</v>
      </c>
      <c r="E7">
        <f t="shared" si="1"/>
        <v>3.5348781501792657E-3</v>
      </c>
      <c r="F7">
        <f t="shared" si="2"/>
        <v>-2.101656193199219E-4</v>
      </c>
      <c r="G7">
        <f t="shared" si="3"/>
        <v>2.5</v>
      </c>
      <c r="H7">
        <f t="shared" si="4"/>
        <v>0.4</v>
      </c>
      <c r="J7" t="s">
        <v>102</v>
      </c>
      <c r="K7">
        <f>STDEV(D2:D15)</f>
        <v>0.43897604431632425</v>
      </c>
    </row>
    <row r="8" spans="1:11" x14ac:dyDescent="0.35">
      <c r="A8">
        <v>7</v>
      </c>
      <c r="B8" t="s">
        <v>70</v>
      </c>
      <c r="C8">
        <v>5</v>
      </c>
      <c r="D8">
        <f t="shared" si="0"/>
        <v>0.69897000433601886</v>
      </c>
      <c r="E8">
        <f t="shared" si="1"/>
        <v>1.402889890092124E-3</v>
      </c>
      <c r="F8">
        <f t="shared" si="2"/>
        <v>5.2545481766070348E-5</v>
      </c>
      <c r="G8">
        <f t="shared" si="3"/>
        <v>2.1428571428571428</v>
      </c>
      <c r="H8">
        <f t="shared" si="4"/>
        <v>0.46666666666666667</v>
      </c>
      <c r="J8" t="s">
        <v>103</v>
      </c>
      <c r="K8">
        <f>SKEW(D2:D15)</f>
        <v>-0.43635488703643538</v>
      </c>
    </row>
    <row r="9" spans="1:11" x14ac:dyDescent="0.35">
      <c r="A9">
        <v>8</v>
      </c>
      <c r="B9" t="s">
        <v>64</v>
      </c>
      <c r="C9">
        <v>6</v>
      </c>
      <c r="D9">
        <f t="shared" si="0"/>
        <v>0.77815125038364363</v>
      </c>
      <c r="E9">
        <f t="shared" si="1"/>
        <v>1.3604053954389234E-2</v>
      </c>
      <c r="F9">
        <f t="shared" si="2"/>
        <v>1.5867281206330237E-3</v>
      </c>
      <c r="G9">
        <f t="shared" si="3"/>
        <v>1.875</v>
      </c>
      <c r="H9">
        <f t="shared" si="4"/>
        <v>0.53333333333333333</v>
      </c>
      <c r="J9" t="s">
        <v>104</v>
      </c>
      <c r="K9">
        <v>-0.4</v>
      </c>
    </row>
    <row r="10" spans="1:11" x14ac:dyDescent="0.35">
      <c r="A10">
        <v>9</v>
      </c>
      <c r="B10" t="s">
        <v>8</v>
      </c>
      <c r="C10">
        <v>6</v>
      </c>
      <c r="D10">
        <f t="shared" si="0"/>
        <v>0.77815125038364363</v>
      </c>
      <c r="E10">
        <f t="shared" si="1"/>
        <v>1.3604053954389234E-2</v>
      </c>
      <c r="F10">
        <f t="shared" si="2"/>
        <v>1.5867281206330237E-3</v>
      </c>
      <c r="G10">
        <f t="shared" si="3"/>
        <v>1.6666666666666667</v>
      </c>
      <c r="H10">
        <f t="shared" si="4"/>
        <v>0.6</v>
      </c>
      <c r="J10" t="s">
        <v>105</v>
      </c>
      <c r="K10">
        <v>-0.5</v>
      </c>
    </row>
    <row r="11" spans="1:11" x14ac:dyDescent="0.35">
      <c r="A11">
        <v>10</v>
      </c>
      <c r="B11" t="s">
        <v>42</v>
      </c>
      <c r="C11">
        <v>8</v>
      </c>
      <c r="D11">
        <f t="shared" si="0"/>
        <v>0.90308998699194354</v>
      </c>
      <c r="E11">
        <f t="shared" si="1"/>
        <v>5.835855522153887E-2</v>
      </c>
      <c r="F11">
        <f t="shared" si="2"/>
        <v>1.409797698798133E-2</v>
      </c>
      <c r="G11">
        <f t="shared" si="3"/>
        <v>1.5</v>
      </c>
      <c r="H11">
        <f t="shared" si="4"/>
        <v>0.66666666666666663</v>
      </c>
    </row>
    <row r="12" spans="1:11" x14ac:dyDescent="0.35">
      <c r="A12">
        <v>11</v>
      </c>
      <c r="B12" t="s">
        <v>26</v>
      </c>
      <c r="C12">
        <v>11</v>
      </c>
      <c r="D12">
        <f t="shared" si="0"/>
        <v>1.0413926851582251</v>
      </c>
      <c r="E12">
        <f t="shared" si="1"/>
        <v>0.14430718286746835</v>
      </c>
      <c r="F12">
        <f t="shared" si="2"/>
        <v>5.4819102737032527E-2</v>
      </c>
      <c r="G12">
        <f t="shared" si="3"/>
        <v>1.3636363636363635</v>
      </c>
      <c r="H12">
        <f t="shared" si="4"/>
        <v>0.73333333333333339</v>
      </c>
    </row>
    <row r="13" spans="1:11" x14ac:dyDescent="0.35">
      <c r="A13">
        <v>12</v>
      </c>
      <c r="B13" t="s">
        <v>82</v>
      </c>
      <c r="C13">
        <v>15</v>
      </c>
      <c r="D13">
        <f t="shared" si="0"/>
        <v>1.1760912590556813</v>
      </c>
      <c r="E13">
        <f t="shared" si="1"/>
        <v>0.26478889866826061</v>
      </c>
      <c r="F13">
        <f t="shared" si="2"/>
        <v>0.1362541252429712</v>
      </c>
      <c r="G13">
        <f t="shared" si="3"/>
        <v>1.25</v>
      </c>
      <c r="H13">
        <f t="shared" si="4"/>
        <v>0.8</v>
      </c>
    </row>
    <row r="14" spans="1:11" x14ac:dyDescent="0.35">
      <c r="A14">
        <v>13</v>
      </c>
      <c r="B14" t="s">
        <v>15</v>
      </c>
      <c r="C14">
        <v>15</v>
      </c>
      <c r="D14">
        <f t="shared" si="0"/>
        <v>1.1760912590556813</v>
      </c>
      <c r="E14">
        <f t="shared" si="1"/>
        <v>0.26478889866826061</v>
      </c>
      <c r="F14">
        <f t="shared" si="2"/>
        <v>0.1362541252429712</v>
      </c>
      <c r="G14">
        <f t="shared" si="3"/>
        <v>1.1538461538461537</v>
      </c>
      <c r="H14">
        <f t="shared" si="4"/>
        <v>0.8666666666666667</v>
      </c>
    </row>
    <row r="15" spans="1:11" x14ac:dyDescent="0.35">
      <c r="A15">
        <v>14</v>
      </c>
      <c r="B15" t="s">
        <v>76</v>
      </c>
      <c r="C15">
        <v>16</v>
      </c>
      <c r="D15">
        <f t="shared" si="0"/>
        <v>1.2041199826559248</v>
      </c>
      <c r="E15">
        <f t="shared" si="1"/>
        <v>0.29442034887181162</v>
      </c>
      <c r="F15">
        <f t="shared" si="2"/>
        <v>0.15975399758035477</v>
      </c>
      <c r="G15">
        <f t="shared" si="3"/>
        <v>1.0714285714285714</v>
      </c>
      <c r="H15">
        <f t="shared" si="4"/>
        <v>0.93333333333333335</v>
      </c>
    </row>
    <row r="18" spans="2:8" x14ac:dyDescent="0.35">
      <c r="B18" t="s">
        <v>106</v>
      </c>
      <c r="C18" t="s">
        <v>111</v>
      </c>
      <c r="D18" t="s">
        <v>112</v>
      </c>
      <c r="E18" t="s">
        <v>107</v>
      </c>
      <c r="F18" t="s">
        <v>108</v>
      </c>
      <c r="G18" t="s">
        <v>109</v>
      </c>
      <c r="H18" s="1" t="s">
        <v>110</v>
      </c>
    </row>
    <row r="19" spans="2:8" x14ac:dyDescent="0.35">
      <c r="B19">
        <v>2</v>
      </c>
      <c r="C19">
        <v>6.6000000000000003E-2</v>
      </c>
      <c r="D19">
        <v>8.3000000000000004E-2</v>
      </c>
      <c r="E19">
        <f>(C19-D19)/($K$9-$K$10)</f>
        <v>-0.17000000000000004</v>
      </c>
      <c r="F19" s="2">
        <f>C19+(E19*($K$8-$K$9))</f>
        <v>7.2180330796194014E-2</v>
      </c>
      <c r="G19" s="2">
        <f t="shared" ref="G19:G25" si="5">$K$3+(F19*$K$7)</f>
        <v>0.69320026868611917</v>
      </c>
      <c r="H19" s="3">
        <f t="shared" ref="H19:H25" si="6">10^G19</f>
        <v>4.9340127644174006</v>
      </c>
    </row>
    <row r="20" spans="2:8" x14ac:dyDescent="0.35">
      <c r="B20">
        <v>5</v>
      </c>
      <c r="C20">
        <v>0.85499999999999998</v>
      </c>
      <c r="D20">
        <v>0.85599999999999998</v>
      </c>
      <c r="E20">
        <f t="shared" ref="E20:E25" si="7">(C20-D20)/($K$9-$K$10)</f>
        <v>-1.0000000000000011E-2</v>
      </c>
      <c r="F20" s="2">
        <f t="shared" ref="F20:F25" si="8">C20+(E20*($K$8-$K$9))</f>
        <v>0.85536354887036437</v>
      </c>
      <c r="G20" s="2">
        <f t="shared" si="5"/>
        <v>1.0369989397312476</v>
      </c>
      <c r="H20" s="3">
        <f t="shared" si="6"/>
        <v>10.889274348673689</v>
      </c>
    </row>
    <row r="21" spans="2:8" x14ac:dyDescent="0.35">
      <c r="B21">
        <v>10</v>
      </c>
      <c r="C21">
        <v>1.2310000000000001</v>
      </c>
      <c r="D21">
        <v>1.216</v>
      </c>
      <c r="E21">
        <f t="shared" si="7"/>
        <v>0.15000000000000127</v>
      </c>
      <c r="F21" s="2">
        <f t="shared" si="8"/>
        <v>1.2255467669445348</v>
      </c>
      <c r="G21" s="2">
        <f t="shared" si="5"/>
        <v>1.1995005044737341</v>
      </c>
      <c r="H21" s="3">
        <f t="shared" si="6"/>
        <v>15.830714055911429</v>
      </c>
    </row>
    <row r="22" spans="2:8" x14ac:dyDescent="0.35">
      <c r="B22">
        <v>25</v>
      </c>
      <c r="C22">
        <v>1.6060000000000001</v>
      </c>
      <c r="D22">
        <v>1.5669999999999999</v>
      </c>
      <c r="E22">
        <f t="shared" si="7"/>
        <v>0.39000000000000157</v>
      </c>
      <c r="F22" s="2">
        <f t="shared" si="8"/>
        <v>1.5918215940557903</v>
      </c>
      <c r="G22" s="2">
        <f t="shared" si="5"/>
        <v>1.3602863792116788</v>
      </c>
      <c r="H22" s="3">
        <f t="shared" si="6"/>
        <v>22.923787777150427</v>
      </c>
    </row>
    <row r="23" spans="2:8" x14ac:dyDescent="0.35">
      <c r="B23">
        <v>50</v>
      </c>
      <c r="C23">
        <v>1.8340000000000001</v>
      </c>
      <c r="D23">
        <v>1.7769999999999999</v>
      </c>
      <c r="E23">
        <f t="shared" si="7"/>
        <v>0.57000000000000173</v>
      </c>
      <c r="F23" s="2">
        <f t="shared" si="8"/>
        <v>1.8132777143892318</v>
      </c>
      <c r="G23" s="2">
        <f t="shared" si="5"/>
        <v>1.4575003109052926</v>
      </c>
      <c r="H23" s="3">
        <f t="shared" si="6"/>
        <v>28.674794283686513</v>
      </c>
    </row>
    <row r="24" spans="2:8" x14ac:dyDescent="0.35">
      <c r="B24">
        <v>100</v>
      </c>
      <c r="C24">
        <v>2.0289999999999999</v>
      </c>
      <c r="D24">
        <v>1.9550000000000001</v>
      </c>
      <c r="E24">
        <f t="shared" si="7"/>
        <v>0.73999999999999855</v>
      </c>
      <c r="F24" s="2">
        <f t="shared" si="8"/>
        <v>2.0020973835930378</v>
      </c>
      <c r="G24" s="2">
        <f t="shared" si="5"/>
        <v>1.5403876223814965</v>
      </c>
      <c r="H24" s="3">
        <f t="shared" si="6"/>
        <v>34.704646286243232</v>
      </c>
    </row>
    <row r="25" spans="2:8" x14ac:dyDescent="0.35">
      <c r="B25">
        <v>200</v>
      </c>
      <c r="C25">
        <v>2.2010000000000001</v>
      </c>
      <c r="D25">
        <v>2.1080000000000001</v>
      </c>
      <c r="E25">
        <f t="shared" si="7"/>
        <v>0.92999999999999994</v>
      </c>
      <c r="F25" s="2">
        <f t="shared" si="8"/>
        <v>2.1671899550561151</v>
      </c>
      <c r="G25" s="2">
        <f t="shared" si="5"/>
        <v>1.6128593063483683</v>
      </c>
      <c r="H25" s="3">
        <f t="shared" si="6"/>
        <v>41.007123515560018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0C9A-C220-44AF-9C5D-ED91AFA2BFA2}">
  <dimension ref="A1:K25"/>
  <sheetViews>
    <sheetView tabSelected="1" topLeftCell="A7" workbookViewId="0">
      <selection activeCell="H20" sqref="H20"/>
    </sheetView>
  </sheetViews>
  <sheetFormatPr defaultRowHeight="14.5" x14ac:dyDescent="0.35"/>
  <sheetData>
    <row r="1" spans="1:11" x14ac:dyDescent="0.3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94</v>
      </c>
      <c r="H1" t="s">
        <v>95</v>
      </c>
      <c r="J1" t="s">
        <v>96</v>
      </c>
      <c r="K1">
        <f>COUNT(C2:C15)</f>
        <v>14</v>
      </c>
    </row>
    <row r="2" spans="1:11" x14ac:dyDescent="0.35">
      <c r="A2">
        <v>1</v>
      </c>
      <c r="B2" t="s">
        <v>39</v>
      </c>
      <c r="C2">
        <v>1.33</v>
      </c>
      <c r="D2">
        <f t="shared" ref="D2:D15" si="0">LOG(C2)</f>
        <v>0.12385164096708581</v>
      </c>
      <c r="E2">
        <f t="shared" ref="E2:E15" si="1">(D2-$K$3)^2</f>
        <v>0.32051248869132826</v>
      </c>
      <c r="F2">
        <f t="shared" ref="F2:F15" si="2">(D2-$K$3)^3</f>
        <v>-0.18145437112246937</v>
      </c>
      <c r="G2">
        <f t="shared" ref="G2:G15" si="3">($K$1+1)/A2</f>
        <v>15</v>
      </c>
      <c r="H2">
        <f t="shared" ref="H2:H15" si="4">1/G2</f>
        <v>6.6666666666666666E-2</v>
      </c>
      <c r="J2" t="s">
        <v>97</v>
      </c>
      <c r="K2">
        <f>AVERAGE(C2:C15)</f>
        <v>7.2035714285714283</v>
      </c>
    </row>
    <row r="3" spans="1:11" x14ac:dyDescent="0.35">
      <c r="A3">
        <v>2</v>
      </c>
      <c r="B3" t="s">
        <v>22</v>
      </c>
      <c r="C3">
        <v>1.45</v>
      </c>
      <c r="D3">
        <f t="shared" si="0"/>
        <v>0.16136800223497488</v>
      </c>
      <c r="E3">
        <f t="shared" si="1"/>
        <v>0.27944107377466409</v>
      </c>
      <c r="F3">
        <f t="shared" si="2"/>
        <v>-0.14771866094693173</v>
      </c>
      <c r="G3">
        <f t="shared" si="3"/>
        <v>7.5</v>
      </c>
      <c r="H3">
        <f t="shared" si="4"/>
        <v>0.13333333333333333</v>
      </c>
      <c r="J3" t="s">
        <v>98</v>
      </c>
      <c r="K3">
        <f>AVERAGE(D2:D15)</f>
        <v>0.68998986498250081</v>
      </c>
    </row>
    <row r="4" spans="1:11" x14ac:dyDescent="0.35">
      <c r="A4">
        <v>3</v>
      </c>
      <c r="B4" t="s">
        <v>55</v>
      </c>
      <c r="C4">
        <v>1.67</v>
      </c>
      <c r="D4">
        <f t="shared" si="0"/>
        <v>0.22271647114758325</v>
      </c>
      <c r="E4">
        <f t="shared" si="1"/>
        <v>0.21834442458600198</v>
      </c>
      <c r="F4">
        <f t="shared" si="2"/>
        <v>-0.10202654030123336</v>
      </c>
      <c r="G4">
        <f t="shared" si="3"/>
        <v>5</v>
      </c>
      <c r="H4">
        <f t="shared" si="4"/>
        <v>0.2</v>
      </c>
      <c r="J4" t="s">
        <v>99</v>
      </c>
      <c r="K4">
        <f>SUM(E2:E15)</f>
        <v>2.0522406831353557</v>
      </c>
    </row>
    <row r="5" spans="1:11" x14ac:dyDescent="0.35">
      <c r="A5">
        <v>4</v>
      </c>
      <c r="B5" t="s">
        <v>49</v>
      </c>
      <c r="C5">
        <v>2.59</v>
      </c>
      <c r="D5">
        <f t="shared" si="0"/>
        <v>0.4132997640812518</v>
      </c>
      <c r="E5">
        <f t="shared" si="1"/>
        <v>7.6557411936743355E-2</v>
      </c>
      <c r="F5">
        <f t="shared" si="2"/>
        <v>-2.1182678033516006E-2</v>
      </c>
      <c r="G5">
        <f t="shared" si="3"/>
        <v>3.75</v>
      </c>
      <c r="H5">
        <f t="shared" si="4"/>
        <v>0.26666666666666666</v>
      </c>
      <c r="J5" t="s">
        <v>100</v>
      </c>
      <c r="K5">
        <f>SUM(F2:F15)</f>
        <v>0.16320130201861396</v>
      </c>
    </row>
    <row r="6" spans="1:11" x14ac:dyDescent="0.35">
      <c r="A6">
        <v>5</v>
      </c>
      <c r="B6" t="s">
        <v>58</v>
      </c>
      <c r="C6">
        <v>3.38</v>
      </c>
      <c r="D6">
        <f t="shared" si="0"/>
        <v>0.52891670027765469</v>
      </c>
      <c r="E6">
        <f t="shared" si="1"/>
        <v>2.5944564388034486E-2</v>
      </c>
      <c r="F6">
        <f t="shared" si="2"/>
        <v>-4.178973092869364E-3</v>
      </c>
      <c r="G6">
        <f t="shared" si="3"/>
        <v>3</v>
      </c>
      <c r="H6">
        <f t="shared" si="4"/>
        <v>0.33333333333333331</v>
      </c>
      <c r="J6" t="s">
        <v>101</v>
      </c>
      <c r="K6">
        <f>VAR(D2:D15)</f>
        <v>0.15786466793348883</v>
      </c>
    </row>
    <row r="7" spans="1:11" x14ac:dyDescent="0.35">
      <c r="A7">
        <v>6</v>
      </c>
      <c r="B7" t="s">
        <v>70</v>
      </c>
      <c r="C7">
        <v>3.96</v>
      </c>
      <c r="D7">
        <f t="shared" si="0"/>
        <v>0.5976951859255123</v>
      </c>
      <c r="E7">
        <f t="shared" si="1"/>
        <v>8.5183077822325141E-3</v>
      </c>
      <c r="F7">
        <f t="shared" si="2"/>
        <v>-7.8619448286979747E-4</v>
      </c>
      <c r="G7">
        <f t="shared" si="3"/>
        <v>2.5</v>
      </c>
      <c r="H7">
        <f t="shared" si="4"/>
        <v>0.4</v>
      </c>
      <c r="J7" t="s">
        <v>102</v>
      </c>
      <c r="K7">
        <f>STDEV(D2:D15)</f>
        <v>0.39732186943772529</v>
      </c>
    </row>
    <row r="8" spans="1:11" x14ac:dyDescent="0.35">
      <c r="A8">
        <v>7</v>
      </c>
      <c r="B8" t="s">
        <v>64</v>
      </c>
      <c r="C8">
        <v>4.12</v>
      </c>
      <c r="D8">
        <f t="shared" si="0"/>
        <v>0.61489721603313463</v>
      </c>
      <c r="E8">
        <f t="shared" si="1"/>
        <v>5.6389059262327455E-3</v>
      </c>
      <c r="F8">
        <f t="shared" si="2"/>
        <v>-4.2344038317709609E-4</v>
      </c>
      <c r="G8">
        <f t="shared" si="3"/>
        <v>2.1428571428571428</v>
      </c>
      <c r="H8">
        <f t="shared" si="4"/>
        <v>0.46666666666666667</v>
      </c>
      <c r="J8" t="s">
        <v>103</v>
      </c>
      <c r="K8">
        <f>SKEW(D2:D15)</f>
        <v>0.23350686112295249</v>
      </c>
    </row>
    <row r="9" spans="1:11" x14ac:dyDescent="0.35">
      <c r="A9">
        <v>8</v>
      </c>
      <c r="B9" t="s">
        <v>42</v>
      </c>
      <c r="C9">
        <v>4.1399999999999997</v>
      </c>
      <c r="D9">
        <f t="shared" si="0"/>
        <v>0.61700034112089897</v>
      </c>
      <c r="E9">
        <f t="shared" si="1"/>
        <v>5.3274705935433455E-3</v>
      </c>
      <c r="F9">
        <f t="shared" si="2"/>
        <v>-3.8884954200941416E-4</v>
      </c>
      <c r="G9">
        <f t="shared" si="3"/>
        <v>1.875</v>
      </c>
      <c r="H9">
        <f t="shared" si="4"/>
        <v>0.53333333333333333</v>
      </c>
      <c r="J9" t="s">
        <v>104</v>
      </c>
      <c r="K9">
        <v>0.2</v>
      </c>
    </row>
    <row r="10" spans="1:11" x14ac:dyDescent="0.35">
      <c r="A10">
        <v>9</v>
      </c>
      <c r="B10" t="s">
        <v>8</v>
      </c>
      <c r="C10">
        <v>5.52</v>
      </c>
      <c r="D10">
        <f t="shared" si="0"/>
        <v>0.74193907772919887</v>
      </c>
      <c r="E10">
        <f t="shared" si="1"/>
        <v>2.6987207050016963E-3</v>
      </c>
      <c r="F10">
        <f t="shared" si="2"/>
        <v>1.4019641604805209E-4</v>
      </c>
      <c r="G10">
        <f t="shared" si="3"/>
        <v>1.6666666666666667</v>
      </c>
      <c r="H10">
        <f t="shared" si="4"/>
        <v>0.6</v>
      </c>
      <c r="J10" t="s">
        <v>105</v>
      </c>
      <c r="K10">
        <v>0.3</v>
      </c>
    </row>
    <row r="11" spans="1:11" x14ac:dyDescent="0.35">
      <c r="A11">
        <v>10</v>
      </c>
      <c r="B11" t="s">
        <v>33</v>
      </c>
      <c r="C11">
        <v>7.86</v>
      </c>
      <c r="D11">
        <f t="shared" si="0"/>
        <v>0.89542254603940796</v>
      </c>
      <c r="E11">
        <f t="shared" si="1"/>
        <v>4.2202586446228936E-2</v>
      </c>
      <c r="F11">
        <f t="shared" si="2"/>
        <v>8.6697904811847016E-3</v>
      </c>
      <c r="G11">
        <f t="shared" si="3"/>
        <v>1.5</v>
      </c>
      <c r="H11">
        <f t="shared" si="4"/>
        <v>0.66666666666666663</v>
      </c>
    </row>
    <row r="12" spans="1:11" x14ac:dyDescent="0.35">
      <c r="A12">
        <v>11</v>
      </c>
      <c r="B12" t="s">
        <v>26</v>
      </c>
      <c r="C12">
        <v>9.61</v>
      </c>
      <c r="D12">
        <f t="shared" si="0"/>
        <v>0.98272338766854528</v>
      </c>
      <c r="E12">
        <f t="shared" si="1"/>
        <v>8.5692915304180911E-2</v>
      </c>
      <c r="F12">
        <f t="shared" si="2"/>
        <v>2.5085188966229729E-2</v>
      </c>
      <c r="G12">
        <f t="shared" si="3"/>
        <v>1.3636363636363635</v>
      </c>
      <c r="H12">
        <f t="shared" si="4"/>
        <v>0.73333333333333339</v>
      </c>
    </row>
    <row r="13" spans="1:11" x14ac:dyDescent="0.35">
      <c r="A13">
        <v>12</v>
      </c>
      <c r="B13" t="s">
        <v>76</v>
      </c>
      <c r="C13">
        <v>14.44</v>
      </c>
      <c r="D13">
        <f t="shared" si="0"/>
        <v>1.1595671932336202</v>
      </c>
      <c r="E13">
        <f t="shared" si="1"/>
        <v>0.22050286720745957</v>
      </c>
      <c r="F13">
        <f t="shared" si="2"/>
        <v>0.10354314725499024</v>
      </c>
      <c r="G13">
        <f t="shared" si="3"/>
        <v>1.25</v>
      </c>
      <c r="H13">
        <f t="shared" si="4"/>
        <v>0.8</v>
      </c>
    </row>
    <row r="14" spans="1:11" x14ac:dyDescent="0.35">
      <c r="A14">
        <v>13</v>
      </c>
      <c r="B14" t="s">
        <v>82</v>
      </c>
      <c r="C14">
        <v>16.239999999999998</v>
      </c>
      <c r="D14">
        <f t="shared" si="0"/>
        <v>1.2105860249051565</v>
      </c>
      <c r="E14">
        <f t="shared" si="1"/>
        <v>0.27102036172621535</v>
      </c>
      <c r="F14">
        <f t="shared" si="2"/>
        <v>0.14109215957551682</v>
      </c>
      <c r="G14">
        <f t="shared" si="3"/>
        <v>1.1538461538461537</v>
      </c>
      <c r="H14">
        <f t="shared" si="4"/>
        <v>0.8666666666666667</v>
      </c>
    </row>
    <row r="15" spans="1:11" x14ac:dyDescent="0.35">
      <c r="A15">
        <v>14</v>
      </c>
      <c r="B15" t="s">
        <v>15</v>
      </c>
      <c r="C15">
        <v>24.54</v>
      </c>
      <c r="D15">
        <f t="shared" si="0"/>
        <v>1.3898745583909855</v>
      </c>
      <c r="E15">
        <f t="shared" si="1"/>
        <v>0.48983858406748859</v>
      </c>
      <c r="F15">
        <f t="shared" si="2"/>
        <v>0.34283052722972052</v>
      </c>
      <c r="G15">
        <f t="shared" si="3"/>
        <v>1.0714285714285714</v>
      </c>
      <c r="H15">
        <f t="shared" si="4"/>
        <v>0.93333333333333335</v>
      </c>
    </row>
    <row r="18" spans="2:8" x14ac:dyDescent="0.35">
      <c r="B18" t="s">
        <v>106</v>
      </c>
      <c r="C18" t="s">
        <v>113</v>
      </c>
      <c r="D18" t="s">
        <v>114</v>
      </c>
      <c r="E18" t="s">
        <v>107</v>
      </c>
      <c r="F18" t="s">
        <v>108</v>
      </c>
      <c r="G18" t="s">
        <v>109</v>
      </c>
      <c r="H18" s="1" t="s">
        <v>110</v>
      </c>
    </row>
    <row r="19" spans="2:8" x14ac:dyDescent="0.35">
      <c r="B19">
        <v>2</v>
      </c>
      <c r="C19">
        <v>-3.3000000000000002E-2</v>
      </c>
      <c r="D19">
        <v>-0.05</v>
      </c>
      <c r="E19">
        <f>(C19-D19)/($K$9-$K$10)</f>
        <v>-0.17000000000000004</v>
      </c>
      <c r="F19" s="2">
        <f>C19+(E19*($K$8-$K$9))</f>
        <v>-3.8696166390901926E-2</v>
      </c>
      <c r="G19" s="2">
        <f t="shared" ref="G19:G25" si="5">$K$3+(F19*$K$7)</f>
        <v>0.67461503181199434</v>
      </c>
      <c r="H19" s="3">
        <f t="shared" ref="H19:H25" si="6">10^G19</f>
        <v>4.72732033103979</v>
      </c>
    </row>
    <row r="20" spans="2:8" x14ac:dyDescent="0.35">
      <c r="B20">
        <v>5</v>
      </c>
      <c r="C20">
        <v>0.83</v>
      </c>
      <c r="D20">
        <v>0.82399999999999995</v>
      </c>
      <c r="E20">
        <f t="shared" ref="E20:E25" si="7">(C20-D20)/($K$9-$K$10)</f>
        <v>-6.0000000000000067E-2</v>
      </c>
      <c r="F20" s="2">
        <f t="shared" ref="F20:F25" si="8">C20+(E20*($K$8-$K$9))</f>
        <v>0.82798958833262282</v>
      </c>
      <c r="G20" s="2">
        <f t="shared" si="5"/>
        <v>1.0189682360937911</v>
      </c>
      <c r="H20" s="3">
        <f t="shared" si="6"/>
        <v>10.446438121216268</v>
      </c>
    </row>
    <row r="21" spans="2:8" x14ac:dyDescent="0.35">
      <c r="B21">
        <v>10</v>
      </c>
      <c r="C21">
        <v>1.3009999999999999</v>
      </c>
      <c r="D21">
        <v>1.3089999999999999</v>
      </c>
      <c r="E21">
        <f t="shared" si="7"/>
        <v>8.0000000000000085E-2</v>
      </c>
      <c r="F21" s="2">
        <f t="shared" si="8"/>
        <v>1.3036805488898362</v>
      </c>
      <c r="G21" s="2">
        <f t="shared" si="5"/>
        <v>1.2079706578170104</v>
      </c>
      <c r="H21" s="3">
        <f t="shared" si="6"/>
        <v>16.14249489808579</v>
      </c>
    </row>
    <row r="22" spans="2:8" x14ac:dyDescent="0.35">
      <c r="B22">
        <v>25</v>
      </c>
      <c r="C22">
        <v>1.8180000000000001</v>
      </c>
      <c r="D22">
        <v>1.849</v>
      </c>
      <c r="E22">
        <f t="shared" si="7"/>
        <v>0.30999999999999922</v>
      </c>
      <c r="F22" s="2">
        <f t="shared" si="8"/>
        <v>1.8283871269481153</v>
      </c>
      <c r="G22" s="2">
        <f t="shared" si="5"/>
        <v>1.4164480563173976</v>
      </c>
      <c r="H22" s="3">
        <f t="shared" si="6"/>
        <v>26.088436742597967</v>
      </c>
    </row>
    <row r="23" spans="2:8" x14ac:dyDescent="0.35">
      <c r="B23">
        <v>50</v>
      </c>
      <c r="C23">
        <v>2.1589999999999998</v>
      </c>
      <c r="D23">
        <v>2.2109999999999999</v>
      </c>
      <c r="E23">
        <f t="shared" si="7"/>
        <v>0.52000000000000057</v>
      </c>
      <c r="F23" s="2">
        <f t="shared" si="8"/>
        <v>2.1764235677839352</v>
      </c>
      <c r="G23" s="2">
        <f t="shared" si="5"/>
        <v>1.5547305456227378</v>
      </c>
      <c r="H23" s="3">
        <f t="shared" si="6"/>
        <v>35.869931360281946</v>
      </c>
    </row>
    <row r="24" spans="2:8" x14ac:dyDescent="0.35">
      <c r="B24">
        <v>100</v>
      </c>
      <c r="C24">
        <v>2.472</v>
      </c>
      <c r="D24">
        <v>2.544</v>
      </c>
      <c r="E24">
        <f t="shared" si="7"/>
        <v>0.72000000000000075</v>
      </c>
      <c r="F24" s="2">
        <f t="shared" si="8"/>
        <v>2.4961249400085257</v>
      </c>
      <c r="G24" s="2">
        <f t="shared" si="5"/>
        <v>1.681754892496818</v>
      </c>
      <c r="H24" s="3">
        <f t="shared" si="6"/>
        <v>48.056804847912552</v>
      </c>
    </row>
    <row r="25" spans="2:8" x14ac:dyDescent="0.35">
      <c r="B25">
        <v>200</v>
      </c>
      <c r="C25">
        <v>2.7629999999999999</v>
      </c>
      <c r="D25">
        <v>2.8559999999999999</v>
      </c>
      <c r="E25">
        <f t="shared" si="7"/>
        <v>0.92999999999999994</v>
      </c>
      <c r="F25" s="2">
        <f t="shared" si="8"/>
        <v>2.7941613808443457</v>
      </c>
      <c r="G25" s="2">
        <f t="shared" si="5"/>
        <v>1.8001712883302723</v>
      </c>
      <c r="H25" s="3">
        <f t="shared" si="6"/>
        <v>63.12062468958392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2019-04-16T20:29:57Z</dcterms:modified>
</cp:coreProperties>
</file>