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Kattagan\"/>
    </mc:Choice>
  </mc:AlternateContent>
  <xr:revisionPtr revIDLastSave="0" documentId="13_ncr:1_{8160CC19-8C92-4DA6-B298-A8E515A19085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3" l="1"/>
  <c r="E25" i="3"/>
  <c r="E24" i="3"/>
  <c r="E23" i="3"/>
  <c r="E22" i="3"/>
  <c r="E21" i="3"/>
  <c r="E20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13" i="3" s="1"/>
  <c r="H13" i="3" s="1"/>
  <c r="E26" i="2"/>
  <c r="E25" i="2"/>
  <c r="E24" i="2"/>
  <c r="E23" i="2"/>
  <c r="E22" i="2"/>
  <c r="E21" i="2"/>
  <c r="E20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I3" i="1"/>
  <c r="I9" i="1"/>
  <c r="I17" i="1"/>
  <c r="I5" i="1"/>
  <c r="I7" i="1"/>
  <c r="I8" i="1"/>
  <c r="I15" i="1"/>
  <c r="I14" i="1"/>
  <c r="I10" i="1"/>
  <c r="I11" i="1"/>
  <c r="I13" i="1"/>
  <c r="I4" i="1"/>
  <c r="I16" i="1"/>
  <c r="I12" i="1"/>
  <c r="H3" i="1"/>
  <c r="H9" i="1"/>
  <c r="H17" i="1"/>
  <c r="H5" i="1"/>
  <c r="H7" i="1"/>
  <c r="H8" i="1"/>
  <c r="H15" i="1"/>
  <c r="H14" i="1"/>
  <c r="H10" i="1"/>
  <c r="H11" i="1"/>
  <c r="H13" i="1"/>
  <c r="H4" i="1"/>
  <c r="H16" i="1"/>
  <c r="H12" i="1"/>
  <c r="I6" i="1"/>
  <c r="H6" i="1"/>
  <c r="G14" i="3" l="1"/>
  <c r="H14" i="3" s="1"/>
  <c r="K8" i="3"/>
  <c r="F26" i="3" s="1"/>
  <c r="F23" i="3"/>
  <c r="G10" i="3"/>
  <c r="H10" i="3" s="1"/>
  <c r="F24" i="3"/>
  <c r="F25" i="3"/>
  <c r="F22" i="3"/>
  <c r="G2" i="3"/>
  <c r="H2" i="3" s="1"/>
  <c r="K3" i="3"/>
  <c r="F7" i="3" s="1"/>
  <c r="G4" i="3"/>
  <c r="H4" i="3" s="1"/>
  <c r="G6" i="3"/>
  <c r="H6" i="3" s="1"/>
  <c r="K7" i="3"/>
  <c r="G8" i="3"/>
  <c r="H8" i="3" s="1"/>
  <c r="G11" i="3"/>
  <c r="H11" i="3" s="1"/>
  <c r="G15" i="3"/>
  <c r="H15" i="3" s="1"/>
  <c r="G12" i="3"/>
  <c r="H12" i="3" s="1"/>
  <c r="G16" i="3"/>
  <c r="H16" i="3" s="1"/>
  <c r="G3" i="3"/>
  <c r="H3" i="3" s="1"/>
  <c r="G5" i="3"/>
  <c r="H5" i="3" s="1"/>
  <c r="K6" i="3"/>
  <c r="G7" i="3"/>
  <c r="H7" i="3" s="1"/>
  <c r="G9" i="3"/>
  <c r="H9" i="3" s="1"/>
  <c r="K7" i="2"/>
  <c r="K3" i="2"/>
  <c r="E2" i="2" s="1"/>
  <c r="K6" i="2"/>
  <c r="F11" i="2"/>
  <c r="F15" i="2"/>
  <c r="F16" i="2"/>
  <c r="F6" i="2"/>
  <c r="K8" i="2"/>
  <c r="F23" i="2" s="1"/>
  <c r="G9" i="2"/>
  <c r="H9" i="2" s="1"/>
  <c r="F10" i="2"/>
  <c r="G13" i="2"/>
  <c r="H13" i="2" s="1"/>
  <c r="F14" i="2"/>
  <c r="E15" i="2"/>
  <c r="G3" i="2"/>
  <c r="H3" i="2" s="1"/>
  <c r="E4" i="2"/>
  <c r="G5" i="2"/>
  <c r="H5" i="2" s="1"/>
  <c r="E6" i="2"/>
  <c r="G7" i="2"/>
  <c r="H7" i="2" s="1"/>
  <c r="E8" i="2"/>
  <c r="F2" i="2"/>
  <c r="G10" i="2"/>
  <c r="H10" i="2" s="1"/>
  <c r="G14" i="2"/>
  <c r="H14" i="2" s="1"/>
  <c r="E16" i="2"/>
  <c r="G2" i="2"/>
  <c r="H2" i="2" s="1"/>
  <c r="G6" i="2"/>
  <c r="H6" i="2" s="1"/>
  <c r="E7" i="2"/>
  <c r="G8" i="2"/>
  <c r="H8" i="2" s="1"/>
  <c r="G11" i="2"/>
  <c r="H11" i="2" s="1"/>
  <c r="G15" i="2"/>
  <c r="H15" i="2" s="1"/>
  <c r="G4" i="2"/>
  <c r="H4" i="2" s="1"/>
  <c r="F3" i="2"/>
  <c r="F5" i="2"/>
  <c r="F7" i="2"/>
  <c r="E10" i="2"/>
  <c r="G12" i="2"/>
  <c r="H12" i="2" s="1"/>
  <c r="F13" i="2"/>
  <c r="G16" i="2"/>
  <c r="H16" i="2" s="1"/>
  <c r="E6" i="3" l="1"/>
  <c r="E8" i="3"/>
  <c r="E2" i="3"/>
  <c r="E9" i="3"/>
  <c r="E15" i="3"/>
  <c r="E7" i="3"/>
  <c r="E10" i="3"/>
  <c r="E3" i="3"/>
  <c r="E5" i="3"/>
  <c r="F9" i="3"/>
  <c r="F21" i="3"/>
  <c r="G21" i="3" s="1"/>
  <c r="H21" i="3" s="1"/>
  <c r="F20" i="3"/>
  <c r="G20" i="3" s="1"/>
  <c r="H20" i="3" s="1"/>
  <c r="E14" i="3"/>
  <c r="E13" i="3"/>
  <c r="F10" i="3"/>
  <c r="E11" i="3"/>
  <c r="F14" i="3"/>
  <c r="F5" i="3"/>
  <c r="E4" i="3"/>
  <c r="G26" i="3"/>
  <c r="H26" i="3" s="1"/>
  <c r="G25" i="3"/>
  <c r="H25" i="3" s="1"/>
  <c r="G24" i="3"/>
  <c r="H24" i="3" s="1"/>
  <c r="G23" i="3"/>
  <c r="H23" i="3" s="1"/>
  <c r="G22" i="3"/>
  <c r="H22" i="3" s="1"/>
  <c r="F16" i="3"/>
  <c r="F12" i="3"/>
  <c r="E16" i="3"/>
  <c r="F15" i="3"/>
  <c r="E12" i="3"/>
  <c r="F11" i="3"/>
  <c r="F8" i="3"/>
  <c r="F6" i="3"/>
  <c r="F4" i="3"/>
  <c r="F2" i="3"/>
  <c r="K5" i="3" s="1"/>
  <c r="F13" i="3"/>
  <c r="F3" i="3"/>
  <c r="G23" i="2"/>
  <c r="H23" i="2" s="1"/>
  <c r="F12" i="2"/>
  <c r="F4" i="2"/>
  <c r="E14" i="2"/>
  <c r="F9" i="2"/>
  <c r="E5" i="2"/>
  <c r="E9" i="2"/>
  <c r="E3" i="2"/>
  <c r="K4" i="2" s="1"/>
  <c r="E12" i="2"/>
  <c r="E11" i="2"/>
  <c r="E13" i="2"/>
  <c r="F8" i="2"/>
  <c r="K5" i="2" s="1"/>
  <c r="F26" i="2"/>
  <c r="G26" i="2" s="1"/>
  <c r="H26" i="2" s="1"/>
  <c r="F22" i="2"/>
  <c r="G22" i="2" s="1"/>
  <c r="H22" i="2" s="1"/>
  <c r="F24" i="2"/>
  <c r="G24" i="2" s="1"/>
  <c r="H24" i="2" s="1"/>
  <c r="F25" i="2"/>
  <c r="G25" i="2" s="1"/>
  <c r="H25" i="2" s="1"/>
  <c r="F20" i="2"/>
  <c r="G20" i="2" s="1"/>
  <c r="H20" i="2" s="1"/>
  <c r="F21" i="2"/>
  <c r="G21" i="2" s="1"/>
  <c r="H21" i="2" s="1"/>
  <c r="K4" i="3" l="1"/>
</calcChain>
</file>

<file path=xl/sharedStrings.xml><?xml version="1.0" encoding="utf-8"?>
<sst xmlns="http://schemas.openxmlformats.org/spreadsheetml/2006/main" count="195" uniqueCount="126">
  <si>
    <t>Kattagan</t>
  </si>
  <si>
    <t>start_date</t>
  </si>
  <si>
    <t>end_date</t>
  </si>
  <si>
    <t>duration</t>
  </si>
  <si>
    <t>peak</t>
  </si>
  <si>
    <t>sum</t>
  </si>
  <si>
    <t>average</t>
  </si>
  <si>
    <t>median</t>
  </si>
  <si>
    <t>08/01/1938</t>
  </si>
  <si>
    <t>01/01/1939</t>
  </si>
  <si>
    <t>5</t>
  </si>
  <si>
    <t>-1.74</t>
  </si>
  <si>
    <t>-4.89</t>
  </si>
  <si>
    <t>-0.98</t>
  </si>
  <si>
    <t>-1.07</t>
  </si>
  <si>
    <t>10/01/1954</t>
  </si>
  <si>
    <t>11/01/1954</t>
  </si>
  <si>
    <t>1</t>
  </si>
  <si>
    <t>-1.11</t>
  </si>
  <si>
    <t>02/01/1955</t>
  </si>
  <si>
    <t>04/01/1956</t>
  </si>
  <si>
    <t>14</t>
  </si>
  <si>
    <t>-1.09</t>
  </si>
  <si>
    <t>-7.18</t>
  </si>
  <si>
    <t>-0.51</t>
  </si>
  <si>
    <t>-0.41</t>
  </si>
  <si>
    <t>10/01/1956</t>
  </si>
  <si>
    <t>10/01/1957</t>
  </si>
  <si>
    <t>12</t>
  </si>
  <si>
    <t>-2.13</t>
  </si>
  <si>
    <t>-14.46</t>
  </si>
  <si>
    <t>-1.2</t>
  </si>
  <si>
    <t>-1.18</t>
  </si>
  <si>
    <t>09/01/1959</t>
  </si>
  <si>
    <t>04/01/1960</t>
  </si>
  <si>
    <t>7</t>
  </si>
  <si>
    <t>-1.58</t>
  </si>
  <si>
    <t>-4.32</t>
  </si>
  <si>
    <t>-0.62</t>
  </si>
  <si>
    <t>-0.46</t>
  </si>
  <si>
    <t>02/01/1961</t>
  </si>
  <si>
    <t>09/01/1961</t>
  </si>
  <si>
    <t>-1.27</t>
  </si>
  <si>
    <t>-5.29</t>
  </si>
  <si>
    <t>-0.76</t>
  </si>
  <si>
    <t>-0.69</t>
  </si>
  <si>
    <t>10/01/1961</t>
  </si>
  <si>
    <t>09/01/1962</t>
  </si>
  <si>
    <t>11</t>
  </si>
  <si>
    <t>-1.28</t>
  </si>
  <si>
    <t>-7.06</t>
  </si>
  <si>
    <t>-0.64</t>
  </si>
  <si>
    <t>-0.57</t>
  </si>
  <si>
    <t>01/01/1966</t>
  </si>
  <si>
    <t>09/01/1967</t>
  </si>
  <si>
    <t>20</t>
  </si>
  <si>
    <t>-1.41</t>
  </si>
  <si>
    <t>-13.25</t>
  </si>
  <si>
    <t>-0.66</t>
  </si>
  <si>
    <t>10/01/1970</t>
  </si>
  <si>
    <t>03/01/1972</t>
  </si>
  <si>
    <t>17</t>
  </si>
  <si>
    <t>-1.51</t>
  </si>
  <si>
    <t>-12.84</t>
  </si>
  <si>
    <t>-0.7</t>
  </si>
  <si>
    <t>11/01/1973</t>
  </si>
  <si>
    <t>09/01/1974</t>
  </si>
  <si>
    <t>10</t>
  </si>
  <si>
    <t>-1.59</t>
  </si>
  <si>
    <t>-8.68</t>
  </si>
  <si>
    <t>-0.87</t>
  </si>
  <si>
    <t>-0.84</t>
  </si>
  <si>
    <t>12/01/1974</t>
  </si>
  <si>
    <t>01/01/1976</t>
  </si>
  <si>
    <t>13</t>
  </si>
  <si>
    <t>-8.99</t>
  </si>
  <si>
    <t>-0.65</t>
  </si>
  <si>
    <t>03/01/1977</t>
  </si>
  <si>
    <t>10/01/1977</t>
  </si>
  <si>
    <t>-2.31</t>
  </si>
  <si>
    <t>-12.1</t>
  </si>
  <si>
    <t>-1.73</t>
  </si>
  <si>
    <t>-1.84</t>
  </si>
  <si>
    <t>11/01/1979</t>
  </si>
  <si>
    <t>02/01/1980</t>
  </si>
  <si>
    <t>3</t>
  </si>
  <si>
    <t>-2.14</t>
  </si>
  <si>
    <t>-0.71</t>
  </si>
  <si>
    <t>-0.47</t>
  </si>
  <si>
    <t>11/01/1985</t>
  </si>
  <si>
    <t>10/01/1986</t>
  </si>
  <si>
    <t>-1.6</t>
  </si>
  <si>
    <t>-13.95</t>
  </si>
  <si>
    <t>-1.33</t>
  </si>
  <si>
    <t>11/01/1988</t>
  </si>
  <si>
    <t>11/01/1989</t>
  </si>
  <si>
    <t>-2.17</t>
  </si>
  <si>
    <t>-9.18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</si>
  <si>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</si>
  <si>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</si>
  <si>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</si>
  <si>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</si>
  <si>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</si>
  <si>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</si>
  <si>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</si>
  <si>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</si>
  <si>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</si>
  <si>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</si>
  <si>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</si>
  <si>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</si>
  <si>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</si>
  <si>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</si>
  <si>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</si>
  <si>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</si>
  <si>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</si>
  <si>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</si>
  <si>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</si>
  <si>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</si>
  <si>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</si>
  <si>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</si>
  <si>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</si>
  <si>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</si>
  <si>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(-1.7)</t>
  </si>
  <si>
    <t>K (-1.8)</t>
  </si>
  <si>
    <t>K (-1.3)</t>
  </si>
  <si>
    <t>K (-1.4)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</si>
</sst>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>
      <selection activeCell="I17" sqref="I3:I17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98</v>
      </c>
    </row>
    <row r="3" spans="1:9" x14ac:dyDescent="0.35">
      <c r="A3" t="s">
        <v>15</v>
      </c>
      <c r="B3" t="s">
        <v>16</v>
      </c>
      <c r="C3" t="s">
        <v>17</v>
      </c>
      <c r="D3" t="s">
        <v>18</v>
      </c>
      <c r="E3" t="s">
        <v>18</v>
      </c>
      <c r="F3" t="s">
        <v>18</v>
      </c>
      <c r="G3" t="s">
        <v>18</v>
      </c>
      <c r="H3">
        <f>C3*1</f>
        <v>1</v>
      </c>
      <c r="I3">
        <f>E3*-1</f>
        <v>1.1100000000000001</v>
      </c>
    </row>
    <row r="4" spans="1:9" x14ac:dyDescent="0.35">
      <c r="A4" t="s">
        <v>83</v>
      </c>
      <c r="B4" t="s">
        <v>84</v>
      </c>
      <c r="C4" t="s">
        <v>85</v>
      </c>
      <c r="D4" t="s">
        <v>42</v>
      </c>
      <c r="E4" t="s">
        <v>86</v>
      </c>
      <c r="F4" t="s">
        <v>87</v>
      </c>
      <c r="G4" t="s">
        <v>88</v>
      </c>
      <c r="H4">
        <f>C4*1</f>
        <v>3</v>
      </c>
      <c r="I4">
        <f>E4*-1</f>
        <v>2.14</v>
      </c>
    </row>
    <row r="5" spans="1:9" x14ac:dyDescent="0.35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>
        <f>C5*1</f>
        <v>7</v>
      </c>
      <c r="I5">
        <f>E5*-1</f>
        <v>4.32</v>
      </c>
    </row>
    <row r="6" spans="1:9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>
        <f>C6*1</f>
        <v>5</v>
      </c>
      <c r="I6">
        <f>E6*-1</f>
        <v>4.8899999999999997</v>
      </c>
    </row>
    <row r="7" spans="1:9" x14ac:dyDescent="0.35">
      <c r="A7" t="s">
        <v>40</v>
      </c>
      <c r="B7" t="s">
        <v>41</v>
      </c>
      <c r="C7" t="s">
        <v>35</v>
      </c>
      <c r="D7" t="s">
        <v>42</v>
      </c>
      <c r="E7" t="s">
        <v>43</v>
      </c>
      <c r="F7" t="s">
        <v>44</v>
      </c>
      <c r="G7" t="s">
        <v>45</v>
      </c>
      <c r="H7">
        <f>C7*1</f>
        <v>7</v>
      </c>
      <c r="I7">
        <f>E7*-1</f>
        <v>5.29</v>
      </c>
    </row>
    <row r="8" spans="1:9" x14ac:dyDescent="0.35">
      <c r="A8" t="s">
        <v>46</v>
      </c>
      <c r="B8" t="s">
        <v>47</v>
      </c>
      <c r="C8" t="s">
        <v>48</v>
      </c>
      <c r="D8" t="s">
        <v>49</v>
      </c>
      <c r="E8" t="s">
        <v>50</v>
      </c>
      <c r="F8" t="s">
        <v>51</v>
      </c>
      <c r="G8" t="s">
        <v>52</v>
      </c>
      <c r="H8">
        <f>C8*1</f>
        <v>11</v>
      </c>
      <c r="I8">
        <f>E8*-1</f>
        <v>7.06</v>
      </c>
    </row>
    <row r="9" spans="1:9" x14ac:dyDescent="0.35">
      <c r="A9" t="s">
        <v>19</v>
      </c>
      <c r="B9" t="s">
        <v>20</v>
      </c>
      <c r="C9" t="s">
        <v>21</v>
      </c>
      <c r="D9" t="s">
        <v>22</v>
      </c>
      <c r="E9" t="s">
        <v>23</v>
      </c>
      <c r="F9" t="s">
        <v>24</v>
      </c>
      <c r="G9" t="s">
        <v>25</v>
      </c>
      <c r="H9">
        <f>C9*1</f>
        <v>14</v>
      </c>
      <c r="I9">
        <f>E9*-1</f>
        <v>7.18</v>
      </c>
    </row>
    <row r="10" spans="1:9" x14ac:dyDescent="0.35">
      <c r="A10" t="s">
        <v>65</v>
      </c>
      <c r="B10" t="s">
        <v>66</v>
      </c>
      <c r="C10" t="s">
        <v>67</v>
      </c>
      <c r="D10" t="s">
        <v>68</v>
      </c>
      <c r="E10" t="s">
        <v>69</v>
      </c>
      <c r="F10" t="s">
        <v>70</v>
      </c>
      <c r="G10" t="s">
        <v>71</v>
      </c>
      <c r="H10">
        <f>C10*1</f>
        <v>10</v>
      </c>
      <c r="I10">
        <f>E10*-1</f>
        <v>8.68</v>
      </c>
    </row>
    <row r="11" spans="1:9" x14ac:dyDescent="0.35">
      <c r="A11" t="s">
        <v>72</v>
      </c>
      <c r="B11" t="s">
        <v>73</v>
      </c>
      <c r="C11" t="s">
        <v>74</v>
      </c>
      <c r="D11" t="s">
        <v>36</v>
      </c>
      <c r="E11" t="s">
        <v>75</v>
      </c>
      <c r="F11" t="s">
        <v>45</v>
      </c>
      <c r="G11" t="s">
        <v>76</v>
      </c>
      <c r="H11">
        <f>C11*1</f>
        <v>13</v>
      </c>
      <c r="I11">
        <f>E11*-1</f>
        <v>8.99</v>
      </c>
    </row>
    <row r="12" spans="1:9" x14ac:dyDescent="0.35">
      <c r="A12" t="s">
        <v>94</v>
      </c>
      <c r="B12" t="s">
        <v>95</v>
      </c>
      <c r="C12" t="s">
        <v>28</v>
      </c>
      <c r="D12" t="s">
        <v>96</v>
      </c>
      <c r="E12" t="s">
        <v>97</v>
      </c>
      <c r="F12" t="s">
        <v>44</v>
      </c>
      <c r="G12" t="s">
        <v>76</v>
      </c>
      <c r="H12">
        <f>C12*1</f>
        <v>12</v>
      </c>
      <c r="I12">
        <f>E12*-1</f>
        <v>9.18</v>
      </c>
    </row>
    <row r="13" spans="1:9" x14ac:dyDescent="0.35">
      <c r="A13" t="s">
        <v>77</v>
      </c>
      <c r="B13" t="s">
        <v>78</v>
      </c>
      <c r="C13" t="s">
        <v>35</v>
      </c>
      <c r="D13" t="s">
        <v>79</v>
      </c>
      <c r="E13" t="s">
        <v>80</v>
      </c>
      <c r="F13" t="s">
        <v>81</v>
      </c>
      <c r="G13" t="s">
        <v>82</v>
      </c>
      <c r="H13">
        <f>C13*1</f>
        <v>7</v>
      </c>
      <c r="I13">
        <f>E13*-1</f>
        <v>12.1</v>
      </c>
    </row>
    <row r="14" spans="1:9" x14ac:dyDescent="0.35">
      <c r="A14" t="s">
        <v>59</v>
      </c>
      <c r="B14" t="s">
        <v>60</v>
      </c>
      <c r="C14" t="s">
        <v>61</v>
      </c>
      <c r="D14" t="s">
        <v>62</v>
      </c>
      <c r="E14" t="s">
        <v>63</v>
      </c>
      <c r="F14" t="s">
        <v>44</v>
      </c>
      <c r="G14" t="s">
        <v>64</v>
      </c>
      <c r="H14">
        <f>C14*1</f>
        <v>17</v>
      </c>
      <c r="I14">
        <f>E14*-1</f>
        <v>12.84</v>
      </c>
    </row>
    <row r="15" spans="1:9" x14ac:dyDescent="0.35">
      <c r="A15" t="s">
        <v>53</v>
      </c>
      <c r="B15" t="s">
        <v>54</v>
      </c>
      <c r="C15" t="s">
        <v>55</v>
      </c>
      <c r="D15" t="s">
        <v>56</v>
      </c>
      <c r="E15" t="s">
        <v>57</v>
      </c>
      <c r="F15" t="s">
        <v>58</v>
      </c>
      <c r="G15" t="s">
        <v>58</v>
      </c>
      <c r="H15">
        <f>C15*1</f>
        <v>20</v>
      </c>
      <c r="I15">
        <f>E15*-1</f>
        <v>13.25</v>
      </c>
    </row>
    <row r="16" spans="1:9" x14ac:dyDescent="0.35">
      <c r="A16" t="s">
        <v>89</v>
      </c>
      <c r="B16" t="s">
        <v>90</v>
      </c>
      <c r="C16" t="s">
        <v>48</v>
      </c>
      <c r="D16" t="s">
        <v>91</v>
      </c>
      <c r="E16" t="s">
        <v>92</v>
      </c>
      <c r="F16" t="s">
        <v>42</v>
      </c>
      <c r="G16" t="s">
        <v>93</v>
      </c>
      <c r="H16">
        <f>C16*1</f>
        <v>11</v>
      </c>
      <c r="I16">
        <f>E16*-1</f>
        <v>13.95</v>
      </c>
    </row>
    <row r="17" spans="1:9" x14ac:dyDescent="0.35">
      <c r="A17" t="s">
        <v>26</v>
      </c>
      <c r="B17" t="s">
        <v>27</v>
      </c>
      <c r="C17" t="s">
        <v>28</v>
      </c>
      <c r="D17" t="s">
        <v>29</v>
      </c>
      <c r="E17" t="s">
        <v>30</v>
      </c>
      <c r="F17" t="s">
        <v>31</v>
      </c>
      <c r="G17" t="s">
        <v>32</v>
      </c>
      <c r="H17">
        <f>C17*1</f>
        <v>12</v>
      </c>
      <c r="I17">
        <f>E17*-1</f>
        <v>14.46</v>
      </c>
    </row>
  </sheetData>
  <sortState xmlns:xlrd2="http://schemas.microsoft.com/office/spreadsheetml/2017/richdata2" ref="A3:I18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8EC3-10E9-441D-8C26-37605AB2F42D}">
  <dimension ref="A1:K26"/>
  <sheetViews>
    <sheetView topLeftCell="A10" workbookViewId="0">
      <selection activeCell="H20" sqref="H20"/>
    </sheetView>
  </sheetViews>
  <sheetFormatPr defaultRowHeight="14.5" x14ac:dyDescent="0.35"/>
  <sheetData>
    <row r="1" spans="1:11" x14ac:dyDescent="0.3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t="s">
        <v>105</v>
      </c>
      <c r="H1" t="s">
        <v>106</v>
      </c>
      <c r="J1" t="s">
        <v>107</v>
      </c>
      <c r="K1">
        <f>COUNT(C2:C16)</f>
        <v>15</v>
      </c>
    </row>
    <row r="2" spans="1:11" x14ac:dyDescent="0.35">
      <c r="A2">
        <v>1</v>
      </c>
      <c r="B2" t="s">
        <v>15</v>
      </c>
      <c r="C2">
        <v>1</v>
      </c>
      <c r="D2">
        <f t="shared" ref="D2:D16" si="0">LOG(C2)</f>
        <v>0</v>
      </c>
      <c r="E2">
        <f t="shared" ref="E2:E16" si="1">(D2-$K$3)^2</f>
        <v>0.83955481126312159</v>
      </c>
      <c r="F2">
        <f t="shared" ref="F2:F16" si="2">(D2-$K$3)^3</f>
        <v>-0.76926076452652348</v>
      </c>
      <c r="G2">
        <f t="shared" ref="G2:G16" si="3">($K$1+1)/A2</f>
        <v>16</v>
      </c>
      <c r="H2">
        <f t="shared" ref="H2:H16" si="4">1/G2</f>
        <v>6.25E-2</v>
      </c>
      <c r="J2" t="s">
        <v>108</v>
      </c>
      <c r="K2">
        <f>AVERAGE(C2:C16)</f>
        <v>10</v>
      </c>
    </row>
    <row r="3" spans="1:11" x14ac:dyDescent="0.35">
      <c r="A3">
        <v>2</v>
      </c>
      <c r="B3" t="s">
        <v>83</v>
      </c>
      <c r="C3">
        <v>3</v>
      </c>
      <c r="D3">
        <f t="shared" si="0"/>
        <v>0.47712125471966244</v>
      </c>
      <c r="E3">
        <f t="shared" si="1"/>
        <v>0.19285358474227568</v>
      </c>
      <c r="F3">
        <f t="shared" si="2"/>
        <v>-8.4691841067052909E-2</v>
      </c>
      <c r="G3">
        <f t="shared" si="3"/>
        <v>8</v>
      </c>
      <c r="H3">
        <f t="shared" si="4"/>
        <v>0.125</v>
      </c>
      <c r="J3" t="s">
        <v>109</v>
      </c>
      <c r="K3">
        <f>AVERAGE(D2:D16)</f>
        <v>0.91627223643583222</v>
      </c>
    </row>
    <row r="4" spans="1:11" x14ac:dyDescent="0.35">
      <c r="A4">
        <v>3</v>
      </c>
      <c r="B4" t="s">
        <v>8</v>
      </c>
      <c r="C4">
        <v>5</v>
      </c>
      <c r="D4">
        <f t="shared" si="0"/>
        <v>0.69897000433601886</v>
      </c>
      <c r="E4">
        <f t="shared" si="1"/>
        <v>4.7220260075561155E-2</v>
      </c>
      <c r="F4">
        <f t="shared" si="2"/>
        <v>-1.026106791475314E-2</v>
      </c>
      <c r="G4">
        <f t="shared" si="3"/>
        <v>5.333333333333333</v>
      </c>
      <c r="H4">
        <f t="shared" si="4"/>
        <v>0.1875</v>
      </c>
      <c r="J4" t="s">
        <v>110</v>
      </c>
      <c r="K4">
        <f>SUM(E2:E16)</f>
        <v>1.5248783185263048</v>
      </c>
    </row>
    <row r="5" spans="1:11" x14ac:dyDescent="0.35">
      <c r="A5">
        <v>4</v>
      </c>
      <c r="B5" t="s">
        <v>33</v>
      </c>
      <c r="C5">
        <v>7</v>
      </c>
      <c r="D5">
        <f t="shared" si="0"/>
        <v>0.84509804001425681</v>
      </c>
      <c r="E5">
        <f t="shared" si="1"/>
        <v>5.0657662362569977E-3</v>
      </c>
      <c r="F5">
        <f t="shared" si="2"/>
        <v>-3.6055184112514032E-4</v>
      </c>
      <c r="G5">
        <f t="shared" si="3"/>
        <v>4</v>
      </c>
      <c r="H5">
        <f t="shared" si="4"/>
        <v>0.25</v>
      </c>
      <c r="J5" t="s">
        <v>111</v>
      </c>
      <c r="K5">
        <f>SUM(F2:F16)</f>
        <v>-0.74430550494684478</v>
      </c>
    </row>
    <row r="6" spans="1:11" x14ac:dyDescent="0.35">
      <c r="A6">
        <v>5</v>
      </c>
      <c r="B6" t="s">
        <v>40</v>
      </c>
      <c r="C6">
        <v>7</v>
      </c>
      <c r="D6">
        <f t="shared" si="0"/>
        <v>0.84509804001425681</v>
      </c>
      <c r="E6">
        <f t="shared" si="1"/>
        <v>5.0657662362569977E-3</v>
      </c>
      <c r="F6">
        <f t="shared" si="2"/>
        <v>-3.6055184112514032E-4</v>
      </c>
      <c r="G6">
        <f t="shared" si="3"/>
        <v>3.2</v>
      </c>
      <c r="H6">
        <f t="shared" si="4"/>
        <v>0.3125</v>
      </c>
      <c r="J6" t="s">
        <v>112</v>
      </c>
      <c r="K6">
        <f>VAR(D2:D16)</f>
        <v>0.10891987989473582</v>
      </c>
    </row>
    <row r="7" spans="1:11" x14ac:dyDescent="0.35">
      <c r="A7">
        <v>6</v>
      </c>
      <c r="B7" t="s">
        <v>77</v>
      </c>
      <c r="C7">
        <v>7</v>
      </c>
      <c r="D7">
        <f t="shared" si="0"/>
        <v>0.84509804001425681</v>
      </c>
      <c r="E7">
        <f t="shared" si="1"/>
        <v>5.0657662362569977E-3</v>
      </c>
      <c r="F7">
        <f t="shared" si="2"/>
        <v>-3.6055184112514032E-4</v>
      </c>
      <c r="G7">
        <f t="shared" si="3"/>
        <v>2.6666666666666665</v>
      </c>
      <c r="H7">
        <f t="shared" si="4"/>
        <v>0.375</v>
      </c>
      <c r="J7" t="s">
        <v>113</v>
      </c>
      <c r="K7">
        <f>STDEV(D2:D16)</f>
        <v>0.33003011967809215</v>
      </c>
    </row>
    <row r="8" spans="1:11" x14ac:dyDescent="0.35">
      <c r="A8">
        <v>7</v>
      </c>
      <c r="B8" t="s">
        <v>65</v>
      </c>
      <c r="C8">
        <v>10</v>
      </c>
      <c r="D8">
        <f t="shared" si="0"/>
        <v>1</v>
      </c>
      <c r="E8">
        <f t="shared" si="1"/>
        <v>7.0103383914571814E-3</v>
      </c>
      <c r="F8">
        <f t="shared" si="2"/>
        <v>5.8695995534473514E-4</v>
      </c>
      <c r="G8">
        <f t="shared" si="3"/>
        <v>2.2857142857142856</v>
      </c>
      <c r="H8">
        <f t="shared" si="4"/>
        <v>0.4375</v>
      </c>
      <c r="J8" t="s">
        <v>114</v>
      </c>
      <c r="K8">
        <f>SKEW(D2:D16)</f>
        <v>-1.7065160274574636</v>
      </c>
    </row>
    <row r="9" spans="1:11" x14ac:dyDescent="0.35">
      <c r="A9">
        <v>8</v>
      </c>
      <c r="B9" t="s">
        <v>46</v>
      </c>
      <c r="C9">
        <v>11</v>
      </c>
      <c r="D9">
        <f t="shared" si="0"/>
        <v>1.0413926851582251</v>
      </c>
      <c r="E9">
        <f t="shared" si="1"/>
        <v>1.5655126688492955E-2</v>
      </c>
      <c r="F9">
        <f t="shared" si="2"/>
        <v>1.9587764760701479E-3</v>
      </c>
      <c r="G9">
        <f t="shared" si="3"/>
        <v>2</v>
      </c>
      <c r="H9">
        <f t="shared" si="4"/>
        <v>0.5</v>
      </c>
      <c r="J9" t="s">
        <v>115</v>
      </c>
      <c r="K9">
        <v>-1.7</v>
      </c>
    </row>
    <row r="10" spans="1:11" x14ac:dyDescent="0.35">
      <c r="A10">
        <v>9</v>
      </c>
      <c r="B10" t="s">
        <v>89</v>
      </c>
      <c r="C10">
        <v>11</v>
      </c>
      <c r="D10">
        <f t="shared" si="0"/>
        <v>1.0413926851582251</v>
      </c>
      <c r="E10">
        <f t="shared" si="1"/>
        <v>1.5655126688492955E-2</v>
      </c>
      <c r="F10">
        <f t="shared" si="2"/>
        <v>1.9587764760701479E-3</v>
      </c>
      <c r="G10">
        <f t="shared" si="3"/>
        <v>1.7777777777777777</v>
      </c>
      <c r="H10">
        <f t="shared" si="4"/>
        <v>0.5625</v>
      </c>
      <c r="J10" t="s">
        <v>116</v>
      </c>
      <c r="K10">
        <v>-1.8</v>
      </c>
    </row>
    <row r="11" spans="1:11" x14ac:dyDescent="0.35">
      <c r="A11">
        <v>10</v>
      </c>
      <c r="B11" t="s">
        <v>26</v>
      </c>
      <c r="C11">
        <v>12</v>
      </c>
      <c r="D11">
        <f t="shared" si="0"/>
        <v>1.0791812460476249</v>
      </c>
      <c r="E11">
        <f t="shared" si="1"/>
        <v>2.6539345412695155E-2</v>
      </c>
      <c r="F11">
        <f t="shared" si="2"/>
        <v>4.3234984769274405E-3</v>
      </c>
      <c r="G11">
        <f t="shared" si="3"/>
        <v>1.6</v>
      </c>
      <c r="H11">
        <f t="shared" si="4"/>
        <v>0.625</v>
      </c>
    </row>
    <row r="12" spans="1:11" x14ac:dyDescent="0.35">
      <c r="A12">
        <v>11</v>
      </c>
      <c r="B12" t="s">
        <v>94</v>
      </c>
      <c r="C12">
        <v>12</v>
      </c>
      <c r="D12">
        <f t="shared" si="0"/>
        <v>1.0791812460476249</v>
      </c>
      <c r="E12">
        <f t="shared" si="1"/>
        <v>2.6539345412695155E-2</v>
      </c>
      <c r="F12">
        <f t="shared" si="2"/>
        <v>4.3234984769274405E-3</v>
      </c>
      <c r="G12">
        <f t="shared" si="3"/>
        <v>1.4545454545454546</v>
      </c>
      <c r="H12">
        <f t="shared" si="4"/>
        <v>0.6875</v>
      </c>
    </row>
    <row r="13" spans="1:11" x14ac:dyDescent="0.35">
      <c r="A13">
        <v>12</v>
      </c>
      <c r="B13" t="s">
        <v>72</v>
      </c>
      <c r="C13">
        <v>13</v>
      </c>
      <c r="D13">
        <f t="shared" si="0"/>
        <v>1.1139433523068367</v>
      </c>
      <c r="E13">
        <f t="shared" si="1"/>
        <v>3.9073870049688084E-2</v>
      </c>
      <c r="F13">
        <f t="shared" si="2"/>
        <v>7.7237754941204655E-3</v>
      </c>
      <c r="G13">
        <f t="shared" si="3"/>
        <v>1.3333333333333333</v>
      </c>
      <c r="H13">
        <f t="shared" si="4"/>
        <v>0.75</v>
      </c>
    </row>
    <row r="14" spans="1:11" x14ac:dyDescent="0.35">
      <c r="A14">
        <v>13</v>
      </c>
      <c r="B14" t="s">
        <v>19</v>
      </c>
      <c r="C14">
        <v>14</v>
      </c>
      <c r="D14">
        <f t="shared" si="0"/>
        <v>1.146128035678238</v>
      </c>
      <c r="E14">
        <f t="shared" si="1"/>
        <v>5.283368844536513E-2</v>
      </c>
      <c r="F14">
        <f t="shared" si="2"/>
        <v>1.2144129684533659E-2</v>
      </c>
      <c r="G14">
        <f t="shared" si="3"/>
        <v>1.2307692307692308</v>
      </c>
      <c r="H14">
        <f t="shared" si="4"/>
        <v>0.8125</v>
      </c>
    </row>
    <row r="15" spans="1:11" x14ac:dyDescent="0.35">
      <c r="A15">
        <v>14</v>
      </c>
      <c r="B15" t="s">
        <v>59</v>
      </c>
      <c r="C15">
        <v>17</v>
      </c>
      <c r="D15">
        <f t="shared" si="0"/>
        <v>1.2304489213782739</v>
      </c>
      <c r="E15">
        <f t="shared" si="1"/>
        <v>9.8706989361422248E-2</v>
      </c>
      <c r="F15">
        <f t="shared" si="2"/>
        <v>3.10114346982205E-2</v>
      </c>
      <c r="G15">
        <f t="shared" si="3"/>
        <v>1.1428571428571428</v>
      </c>
      <c r="H15">
        <f t="shared" si="4"/>
        <v>0.875</v>
      </c>
    </row>
    <row r="16" spans="1:11" x14ac:dyDescent="0.35">
      <c r="A16">
        <v>15</v>
      </c>
      <c r="B16" t="s">
        <v>53</v>
      </c>
      <c r="C16">
        <v>20</v>
      </c>
      <c r="D16">
        <f t="shared" si="0"/>
        <v>1.3010299956639813</v>
      </c>
      <c r="E16">
        <f t="shared" si="1"/>
        <v>0.14803853328626629</v>
      </c>
      <c r="F16">
        <f t="shared" si="2"/>
        <v>5.6958974346645569E-2</v>
      </c>
      <c r="G16">
        <f t="shared" si="3"/>
        <v>1.0666666666666667</v>
      </c>
      <c r="H16">
        <f t="shared" si="4"/>
        <v>0.9375</v>
      </c>
    </row>
    <row r="19" spans="2:8" x14ac:dyDescent="0.35">
      <c r="B19" t="s">
        <v>117</v>
      </c>
      <c r="C19" t="s">
        <v>122</v>
      </c>
      <c r="D19" t="s">
        <v>123</v>
      </c>
      <c r="E19" t="s">
        <v>118</v>
      </c>
      <c r="F19" t="s">
        <v>119</v>
      </c>
      <c r="G19" t="s">
        <v>120</v>
      </c>
      <c r="H19" s="1" t="s">
        <v>121</v>
      </c>
    </row>
    <row r="20" spans="2:8" x14ac:dyDescent="0.35">
      <c r="B20">
        <v>2</v>
      </c>
      <c r="C20">
        <v>0.26800000000000002</v>
      </c>
      <c r="D20">
        <v>0.28199999999999997</v>
      </c>
      <c r="E20">
        <f>(C20-D20)/($K$9-$K$10)</f>
        <v>-0.13999999999999946</v>
      </c>
      <c r="F20" s="2">
        <f>C20+(E20*($K$8-$K$9))</f>
        <v>0.26891224384404494</v>
      </c>
      <c r="G20" s="2">
        <f t="shared" ref="G20:G26" si="5">$K$3+(F20*$K$7)</f>
        <v>1.0050213764545868</v>
      </c>
      <c r="H20" s="3">
        <f t="shared" ref="H20:H26" si="6">10^G20</f>
        <v>10.116292465445186</v>
      </c>
    </row>
    <row r="21" spans="2:8" x14ac:dyDescent="0.35">
      <c r="B21">
        <v>5</v>
      </c>
      <c r="C21">
        <v>0.80800000000000005</v>
      </c>
      <c r="D21">
        <v>0.79900000000000004</v>
      </c>
      <c r="E21">
        <f t="shared" ref="E21:E26" si="7">(C21-D21)/($K$9-$K$10)</f>
        <v>0.09</v>
      </c>
      <c r="F21" s="2">
        <f t="shared" ref="F21:F26" si="8">C21+(E21*($K$8-$K$9))</f>
        <v>0.80741355752882837</v>
      </c>
      <c r="G21" s="2">
        <f t="shared" si="5"/>
        <v>1.1827430294567856</v>
      </c>
      <c r="H21" s="3">
        <f t="shared" si="6"/>
        <v>15.231512437893038</v>
      </c>
    </row>
    <row r="22" spans="2:8" x14ac:dyDescent="0.35">
      <c r="B22">
        <v>10</v>
      </c>
      <c r="C22">
        <v>0.97</v>
      </c>
      <c r="D22">
        <v>0.94499999999999995</v>
      </c>
      <c r="E22">
        <f t="shared" si="7"/>
        <v>0.25</v>
      </c>
      <c r="F22" s="2">
        <f t="shared" si="8"/>
        <v>0.96837099313563413</v>
      </c>
      <c r="G22" s="2">
        <f t="shared" si="5"/>
        <v>1.2358638311931784</v>
      </c>
      <c r="H22" s="3">
        <f t="shared" si="6"/>
        <v>17.213287844846473</v>
      </c>
    </row>
    <row r="23" spans="2:8" x14ac:dyDescent="0.35">
      <c r="B23">
        <v>25</v>
      </c>
      <c r="C23">
        <v>1.075</v>
      </c>
      <c r="D23">
        <v>1.0349999999999999</v>
      </c>
      <c r="E23">
        <f t="shared" si="7"/>
        <v>0.4</v>
      </c>
      <c r="F23" s="2">
        <f t="shared" si="8"/>
        <v>1.0723935890170144</v>
      </c>
      <c r="G23" s="2">
        <f t="shared" si="5"/>
        <v>1.2701944209611362</v>
      </c>
      <c r="H23" s="3">
        <f t="shared" si="6"/>
        <v>18.629209253313128</v>
      </c>
    </row>
    <row r="24" spans="2:8" x14ac:dyDescent="0.35">
      <c r="B24">
        <v>50</v>
      </c>
      <c r="C24">
        <v>1.1160000000000001</v>
      </c>
      <c r="D24">
        <v>1.069</v>
      </c>
      <c r="E24">
        <f t="shared" si="7"/>
        <v>0.47000000000000108</v>
      </c>
      <c r="F24" s="2">
        <f t="shared" si="8"/>
        <v>1.1129374670949923</v>
      </c>
      <c r="G24" s="2">
        <f t="shared" si="5"/>
        <v>1.2835751218954252</v>
      </c>
      <c r="H24" s="3">
        <f t="shared" si="6"/>
        <v>19.212112536768338</v>
      </c>
    </row>
    <row r="25" spans="2:8" x14ac:dyDescent="0.35">
      <c r="B25">
        <v>100</v>
      </c>
      <c r="C25">
        <v>1.1399999999999999</v>
      </c>
      <c r="D25">
        <v>1.087</v>
      </c>
      <c r="E25">
        <f t="shared" si="7"/>
        <v>0.52999999999999892</v>
      </c>
      <c r="F25" s="2">
        <f t="shared" si="8"/>
        <v>1.1365465054475441</v>
      </c>
      <c r="G25" s="2">
        <f t="shared" si="5"/>
        <v>1.2913668156484026</v>
      </c>
      <c r="H25" s="3">
        <f t="shared" si="6"/>
        <v>19.559908355600598</v>
      </c>
    </row>
    <row r="26" spans="2:8" x14ac:dyDescent="0.35">
      <c r="B26">
        <v>200</v>
      </c>
      <c r="C26">
        <v>1.155</v>
      </c>
      <c r="D26">
        <v>1.097</v>
      </c>
      <c r="E26">
        <f t="shared" si="7"/>
        <v>0.57999999999999996</v>
      </c>
      <c r="F26" s="2">
        <f t="shared" si="8"/>
        <v>1.1512207040746711</v>
      </c>
      <c r="G26" s="2">
        <f t="shared" si="5"/>
        <v>1.2962097431774935</v>
      </c>
      <c r="H26" s="3">
        <f t="shared" si="6"/>
        <v>19.77924651185856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07785-BEC3-4976-8EA1-ECD750CCC54C}">
  <dimension ref="A1:K26"/>
  <sheetViews>
    <sheetView tabSelected="1" topLeftCell="A10" workbookViewId="0">
      <selection activeCell="G23" sqref="G23"/>
    </sheetView>
  </sheetViews>
  <sheetFormatPr defaultRowHeight="14.5" x14ac:dyDescent="0.35"/>
  <sheetData>
    <row r="1" spans="1:11" x14ac:dyDescent="0.3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t="s">
        <v>105</v>
      </c>
      <c r="H1" t="s">
        <v>106</v>
      </c>
      <c r="J1" t="s">
        <v>107</v>
      </c>
      <c r="K1">
        <f>COUNT(C2:C16)</f>
        <v>15</v>
      </c>
    </row>
    <row r="2" spans="1:11" x14ac:dyDescent="0.35">
      <c r="A2">
        <v>1</v>
      </c>
      <c r="B2" t="s">
        <v>15</v>
      </c>
      <c r="C2">
        <v>1.1100000000000001</v>
      </c>
      <c r="D2">
        <f t="shared" ref="D2:D16" si="0">LOG(C2)</f>
        <v>4.5322978786657475E-2</v>
      </c>
      <c r="E2">
        <f t="shared" ref="E2:E16" si="1">(D2-$K$3)^2</f>
        <v>0.63176006641780735</v>
      </c>
      <c r="F2">
        <f t="shared" ref="F2:F16" si="2">(D2-$K$3)^3</f>
        <v>-0.50214397481394635</v>
      </c>
      <c r="G2">
        <f t="shared" ref="G2:G16" si="3">($K$1+1)/A2</f>
        <v>16</v>
      </c>
      <c r="H2">
        <f t="shared" ref="H2:H16" si="4">1/G2</f>
        <v>6.25E-2</v>
      </c>
      <c r="J2" t="s">
        <v>108</v>
      </c>
      <c r="K2">
        <f>AVERAGE(C2:C16)</f>
        <v>8.3626666666666658</v>
      </c>
    </row>
    <row r="3" spans="1:11" x14ac:dyDescent="0.35">
      <c r="A3">
        <v>2</v>
      </c>
      <c r="B3" t="s">
        <v>83</v>
      </c>
      <c r="C3">
        <v>2.14</v>
      </c>
      <c r="D3">
        <f t="shared" si="0"/>
        <v>0.33041377334919086</v>
      </c>
      <c r="E3">
        <f t="shared" si="1"/>
        <v>0.25983748061312567</v>
      </c>
      <c r="F3">
        <f t="shared" si="2"/>
        <v>-0.13245022335141304</v>
      </c>
      <c r="G3">
        <f t="shared" si="3"/>
        <v>8</v>
      </c>
      <c r="H3">
        <f t="shared" si="4"/>
        <v>0.125</v>
      </c>
      <c r="J3" t="s">
        <v>109</v>
      </c>
      <c r="K3">
        <f>AVERAGE(D2:D16)</f>
        <v>0.84015633642699161</v>
      </c>
    </row>
    <row r="4" spans="1:11" x14ac:dyDescent="0.35">
      <c r="A4">
        <v>3</v>
      </c>
      <c r="B4" t="s">
        <v>33</v>
      </c>
      <c r="C4">
        <v>4.32</v>
      </c>
      <c r="D4">
        <f t="shared" si="0"/>
        <v>0.63548374681491215</v>
      </c>
      <c r="E4">
        <f t="shared" si="1"/>
        <v>4.1890868938514694E-2</v>
      </c>
      <c r="F4">
        <f t="shared" si="2"/>
        <v>-8.5739126267460244E-3</v>
      </c>
      <c r="G4">
        <f t="shared" si="3"/>
        <v>5.333333333333333</v>
      </c>
      <c r="H4">
        <f t="shared" si="4"/>
        <v>0.1875</v>
      </c>
      <c r="J4" t="s">
        <v>110</v>
      </c>
      <c r="K4">
        <f>SUM(E2:E16)</f>
        <v>1.4133727641749523</v>
      </c>
    </row>
    <row r="5" spans="1:11" x14ac:dyDescent="0.35">
      <c r="A5">
        <v>4</v>
      </c>
      <c r="B5" t="s">
        <v>8</v>
      </c>
      <c r="C5">
        <v>4.8899999999999997</v>
      </c>
      <c r="D5">
        <f t="shared" si="0"/>
        <v>0.68930885912362017</v>
      </c>
      <c r="E5">
        <f t="shared" si="1"/>
        <v>2.2754961408791165E-2</v>
      </c>
      <c r="F5">
        <f t="shared" si="2"/>
        <v>-3.4325285246517186E-3</v>
      </c>
      <c r="G5">
        <f t="shared" si="3"/>
        <v>4</v>
      </c>
      <c r="H5">
        <f t="shared" si="4"/>
        <v>0.25</v>
      </c>
      <c r="J5" t="s">
        <v>111</v>
      </c>
      <c r="K5">
        <f>SUM(F2:F16)</f>
        <v>-0.52687832569396453</v>
      </c>
    </row>
    <row r="6" spans="1:11" x14ac:dyDescent="0.35">
      <c r="A6">
        <v>5</v>
      </c>
      <c r="B6" t="s">
        <v>40</v>
      </c>
      <c r="C6">
        <v>5.29</v>
      </c>
      <c r="D6">
        <f t="shared" si="0"/>
        <v>0.72345567203518579</v>
      </c>
      <c r="E6">
        <f t="shared" si="1"/>
        <v>1.3619045069488895E-2</v>
      </c>
      <c r="F6">
        <f t="shared" si="2"/>
        <v>-1.5893516079913013E-3</v>
      </c>
      <c r="G6">
        <f t="shared" si="3"/>
        <v>3.2</v>
      </c>
      <c r="H6">
        <f t="shared" si="4"/>
        <v>0.3125</v>
      </c>
      <c r="J6" t="s">
        <v>112</v>
      </c>
      <c r="K6">
        <f>VAR(D2:D16)</f>
        <v>0.10095519744106797</v>
      </c>
    </row>
    <row r="7" spans="1:11" x14ac:dyDescent="0.35">
      <c r="A7">
        <v>6</v>
      </c>
      <c r="B7" t="s">
        <v>46</v>
      </c>
      <c r="C7">
        <v>7.06</v>
      </c>
      <c r="D7">
        <f t="shared" si="0"/>
        <v>0.84880470105180372</v>
      </c>
      <c r="E7">
        <f t="shared" si="1"/>
        <v>7.4794210683701512E-5</v>
      </c>
      <c r="F7">
        <f t="shared" si="2"/>
        <v>6.4684760581766821E-7</v>
      </c>
      <c r="G7">
        <f t="shared" si="3"/>
        <v>2.6666666666666665</v>
      </c>
      <c r="H7">
        <f t="shared" si="4"/>
        <v>0.375</v>
      </c>
      <c r="J7" t="s">
        <v>113</v>
      </c>
      <c r="K7">
        <f>STDEV(D2:D16)</f>
        <v>0.31773447631799095</v>
      </c>
    </row>
    <row r="8" spans="1:11" x14ac:dyDescent="0.35">
      <c r="A8">
        <v>7</v>
      </c>
      <c r="B8" t="s">
        <v>19</v>
      </c>
      <c r="C8">
        <v>7.18</v>
      </c>
      <c r="D8">
        <f t="shared" si="0"/>
        <v>0.85612444424230028</v>
      </c>
      <c r="E8">
        <f t="shared" si="1"/>
        <v>2.549804672013216E-4</v>
      </c>
      <c r="F8">
        <f t="shared" si="2"/>
        <v>4.071555591068478E-6</v>
      </c>
      <c r="G8">
        <f t="shared" si="3"/>
        <v>2.2857142857142856</v>
      </c>
      <c r="H8">
        <f t="shared" si="4"/>
        <v>0.4375</v>
      </c>
      <c r="J8" t="s">
        <v>114</v>
      </c>
      <c r="K8">
        <f>SKEW(D2:D16)</f>
        <v>-1.3537459819822233</v>
      </c>
    </row>
    <row r="9" spans="1:11" x14ac:dyDescent="0.35">
      <c r="A9">
        <v>8</v>
      </c>
      <c r="B9" t="s">
        <v>65</v>
      </c>
      <c r="C9">
        <v>8.68</v>
      </c>
      <c r="D9">
        <f t="shared" si="0"/>
        <v>0.93851972517649185</v>
      </c>
      <c r="E9">
        <f t="shared" si="1"/>
        <v>9.6753562462853094E-3</v>
      </c>
      <c r="F9">
        <f t="shared" si="2"/>
        <v>9.5170082774326725E-4</v>
      </c>
      <c r="G9">
        <f t="shared" si="3"/>
        <v>2</v>
      </c>
      <c r="H9">
        <f t="shared" si="4"/>
        <v>0.5</v>
      </c>
      <c r="J9" t="s">
        <v>115</v>
      </c>
      <c r="K9">
        <v>-1.3</v>
      </c>
    </row>
    <row r="10" spans="1:11" x14ac:dyDescent="0.35">
      <c r="A10">
        <v>9</v>
      </c>
      <c r="B10" t="s">
        <v>72</v>
      </c>
      <c r="C10">
        <v>8.99</v>
      </c>
      <c r="D10">
        <f t="shared" si="0"/>
        <v>0.95375969173322883</v>
      </c>
      <c r="E10">
        <f t="shared" si="1"/>
        <v>1.2905722336835176E-2</v>
      </c>
      <c r="F10">
        <f t="shared" si="2"/>
        <v>1.4661333601151286E-3</v>
      </c>
      <c r="G10">
        <f t="shared" si="3"/>
        <v>1.7777777777777777</v>
      </c>
      <c r="H10">
        <f t="shared" si="4"/>
        <v>0.5625</v>
      </c>
      <c r="J10" t="s">
        <v>116</v>
      </c>
      <c r="K10">
        <v>-1.4</v>
      </c>
    </row>
    <row r="11" spans="1:11" x14ac:dyDescent="0.35">
      <c r="A11">
        <v>10</v>
      </c>
      <c r="B11" t="s">
        <v>94</v>
      </c>
      <c r="C11">
        <v>9.18</v>
      </c>
      <c r="D11">
        <f t="shared" si="0"/>
        <v>0.96284268120124239</v>
      </c>
      <c r="E11">
        <f t="shared" si="1"/>
        <v>1.5051939194066331E-2</v>
      </c>
      <c r="F11">
        <f t="shared" si="2"/>
        <v>1.8466674014842803E-3</v>
      </c>
      <c r="G11">
        <f t="shared" si="3"/>
        <v>1.6</v>
      </c>
      <c r="H11">
        <f t="shared" si="4"/>
        <v>0.625</v>
      </c>
    </row>
    <row r="12" spans="1:11" x14ac:dyDescent="0.35">
      <c r="A12">
        <v>11</v>
      </c>
      <c r="B12" t="s">
        <v>77</v>
      </c>
      <c r="C12">
        <v>12.1</v>
      </c>
      <c r="D12">
        <f t="shared" si="0"/>
        <v>1.0827853703164501</v>
      </c>
      <c r="E12">
        <f t="shared" si="1"/>
        <v>5.8868848086131978E-2</v>
      </c>
      <c r="F12">
        <f t="shared" si="2"/>
        <v>1.4283291737323497E-2</v>
      </c>
      <c r="G12">
        <f t="shared" si="3"/>
        <v>1.4545454545454546</v>
      </c>
      <c r="H12">
        <f t="shared" si="4"/>
        <v>0.6875</v>
      </c>
    </row>
    <row r="13" spans="1:11" x14ac:dyDescent="0.35">
      <c r="A13">
        <v>12</v>
      </c>
      <c r="B13" t="s">
        <v>59</v>
      </c>
      <c r="C13">
        <v>12.84</v>
      </c>
      <c r="D13">
        <f t="shared" si="0"/>
        <v>1.1085650237328344</v>
      </c>
      <c r="E13">
        <f t="shared" si="1"/>
        <v>7.2043223421245681E-2</v>
      </c>
      <c r="F13">
        <f t="shared" si="2"/>
        <v>1.9337027027778099E-2</v>
      </c>
      <c r="G13">
        <f t="shared" si="3"/>
        <v>1.3333333333333333</v>
      </c>
      <c r="H13">
        <f t="shared" si="4"/>
        <v>0.75</v>
      </c>
    </row>
    <row r="14" spans="1:11" x14ac:dyDescent="0.35">
      <c r="A14">
        <v>13</v>
      </c>
      <c r="B14" t="s">
        <v>53</v>
      </c>
      <c r="C14">
        <v>13.25</v>
      </c>
      <c r="D14">
        <f t="shared" si="0"/>
        <v>1.1222158782728267</v>
      </c>
      <c r="E14">
        <f t="shared" si="1"/>
        <v>7.9557585146282361E-2</v>
      </c>
      <c r="F14">
        <f t="shared" si="2"/>
        <v>2.2439976016721413E-2</v>
      </c>
      <c r="G14">
        <f t="shared" si="3"/>
        <v>1.2307692307692308</v>
      </c>
      <c r="H14">
        <f t="shared" si="4"/>
        <v>0.8125</v>
      </c>
    </row>
    <row r="15" spans="1:11" x14ac:dyDescent="0.35">
      <c r="A15">
        <v>14</v>
      </c>
      <c r="B15" t="s">
        <v>89</v>
      </c>
      <c r="C15">
        <v>13.95</v>
      </c>
      <c r="D15">
        <f t="shared" si="0"/>
        <v>1.1445742076096164</v>
      </c>
      <c r="E15">
        <f t="shared" si="1"/>
        <v>9.2670240295361125E-2</v>
      </c>
      <c r="F15">
        <f t="shared" si="2"/>
        <v>2.8210477272696124E-2</v>
      </c>
      <c r="G15">
        <f t="shared" si="3"/>
        <v>1.1428571428571428</v>
      </c>
      <c r="H15">
        <f t="shared" si="4"/>
        <v>0.875</v>
      </c>
    </row>
    <row r="16" spans="1:11" x14ac:dyDescent="0.35">
      <c r="A16">
        <v>15</v>
      </c>
      <c r="B16" t="s">
        <v>26</v>
      </c>
      <c r="C16">
        <v>14.46</v>
      </c>
      <c r="D16">
        <f t="shared" si="0"/>
        <v>1.160168292958512</v>
      </c>
      <c r="E16">
        <f t="shared" si="1"/>
        <v>0.10240765232313168</v>
      </c>
      <c r="F16">
        <f t="shared" si="2"/>
        <v>3.2771673183725064E-2</v>
      </c>
      <c r="G16">
        <f t="shared" si="3"/>
        <v>1.0666666666666667</v>
      </c>
      <c r="H16">
        <f t="shared" si="4"/>
        <v>0.9375</v>
      </c>
    </row>
    <row r="19" spans="2:8" x14ac:dyDescent="0.35">
      <c r="B19" t="s">
        <v>117</v>
      </c>
      <c r="C19" t="s">
        <v>124</v>
      </c>
      <c r="D19" t="s">
        <v>125</v>
      </c>
      <c r="E19" t="s">
        <v>118</v>
      </c>
      <c r="F19" t="s">
        <v>119</v>
      </c>
      <c r="G19" t="s">
        <v>120</v>
      </c>
      <c r="H19" s="1" t="s">
        <v>121</v>
      </c>
    </row>
    <row r="20" spans="2:8" x14ac:dyDescent="0.35">
      <c r="B20">
        <v>2</v>
      </c>
      <c r="C20">
        <v>0.21</v>
      </c>
      <c r="D20">
        <v>0.22500000000000001</v>
      </c>
      <c r="E20">
        <f>(C20-D20)/($K$9-$K$10)</f>
        <v>-0.15000000000000033</v>
      </c>
      <c r="F20" s="2">
        <f>C20+(E20*($K$8-$K$9))</f>
        <v>0.2180618972973335</v>
      </c>
      <c r="G20" s="2">
        <f t="shared" ref="G20:G26" si="5">$K$3+(F20*$K$7)</f>
        <v>0.90944211916966744</v>
      </c>
      <c r="H20" s="3">
        <f t="shared" ref="H20:H26" si="6">10^G20</f>
        <v>8.1178705037058023</v>
      </c>
    </row>
    <row r="21" spans="2:8" x14ac:dyDescent="0.35">
      <c r="B21">
        <v>5</v>
      </c>
      <c r="C21">
        <v>0.83799999999999997</v>
      </c>
      <c r="D21">
        <v>0.83199999999999996</v>
      </c>
      <c r="E21">
        <f t="shared" ref="E21:E26" si="7">(C21-D21)/($K$9-$K$10)</f>
        <v>6.0000000000000137E-2</v>
      </c>
      <c r="F21" s="2">
        <f t="shared" ref="F21:F26" si="8">C21+(E21*($K$8-$K$9))</f>
        <v>0.8347752410810666</v>
      </c>
      <c r="G21" s="2">
        <f t="shared" si="5"/>
        <v>1.105393210495109</v>
      </c>
      <c r="H21" s="3">
        <f t="shared" si="6"/>
        <v>12.746566336362783</v>
      </c>
    </row>
    <row r="22" spans="2:8" x14ac:dyDescent="0.35">
      <c r="B22">
        <v>10</v>
      </c>
      <c r="C22">
        <v>1.0640000000000001</v>
      </c>
      <c r="D22">
        <v>1.0409999999999999</v>
      </c>
      <c r="E22">
        <f t="shared" si="7"/>
        <v>0.23000000000000162</v>
      </c>
      <c r="F22" s="2">
        <f t="shared" si="8"/>
        <v>1.0516384241440886</v>
      </c>
      <c r="G22" s="2">
        <f t="shared" si="5"/>
        <v>1.1742981203982907</v>
      </c>
      <c r="H22" s="3">
        <f t="shared" si="6"/>
        <v>14.938194864869176</v>
      </c>
    </row>
    <row r="23" spans="2:8" x14ac:dyDescent="0.35">
      <c r="B23">
        <v>25</v>
      </c>
      <c r="C23">
        <v>1.24</v>
      </c>
      <c r="D23">
        <v>1.198</v>
      </c>
      <c r="E23">
        <f t="shared" si="7"/>
        <v>0.42000000000000093</v>
      </c>
      <c r="F23" s="2">
        <f t="shared" si="8"/>
        <v>1.2174266875674662</v>
      </c>
      <c r="G23" s="2">
        <f t="shared" si="5"/>
        <v>1.2269747674567868</v>
      </c>
      <c r="H23" s="3">
        <f t="shared" si="6"/>
        <v>16.864550393731747</v>
      </c>
    </row>
    <row r="24" spans="2:8" x14ac:dyDescent="0.35">
      <c r="B24">
        <v>50</v>
      </c>
      <c r="C24">
        <v>1.3240000000000001</v>
      </c>
      <c r="D24">
        <v>1.27</v>
      </c>
      <c r="E24">
        <f t="shared" si="7"/>
        <v>0.54000000000000115</v>
      </c>
      <c r="F24" s="2">
        <f t="shared" si="8"/>
        <v>1.2949771697295995</v>
      </c>
      <c r="G24" s="2">
        <f t="shared" si="5"/>
        <v>1.25161522929478</v>
      </c>
      <c r="H24" s="3">
        <f t="shared" si="6"/>
        <v>17.84905506230643</v>
      </c>
    </row>
    <row r="25" spans="2:8" x14ac:dyDescent="0.35">
      <c r="B25">
        <v>100</v>
      </c>
      <c r="C25">
        <v>1.383</v>
      </c>
      <c r="D25">
        <v>1.3180000000000001</v>
      </c>
      <c r="E25">
        <f t="shared" si="7"/>
        <v>0.65000000000000036</v>
      </c>
      <c r="F25" s="2">
        <f t="shared" si="8"/>
        <v>1.348065111711555</v>
      </c>
      <c r="G25" s="2">
        <f t="shared" si="5"/>
        <v>1.2684830987392166</v>
      </c>
      <c r="H25" s="3">
        <f t="shared" si="6"/>
        <v>18.555945946122613</v>
      </c>
    </row>
    <row r="26" spans="2:8" x14ac:dyDescent="0.35">
      <c r="B26">
        <v>200</v>
      </c>
      <c r="C26">
        <v>1.4239999999999999</v>
      </c>
      <c r="D26">
        <v>1.351</v>
      </c>
      <c r="E26">
        <f t="shared" si="7"/>
        <v>0.73000000000000054</v>
      </c>
      <c r="F26" s="2">
        <f t="shared" si="8"/>
        <v>1.3847654331529768</v>
      </c>
      <c r="G26" s="2">
        <f t="shared" si="5"/>
        <v>1.2801440561531086</v>
      </c>
      <c r="H26" s="3">
        <f t="shared" si="6"/>
        <v>19.060928670748222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2019-04-16T20:13:27Z</dcterms:modified>
</cp:coreProperties>
</file>