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amchik\"/>
    </mc:Choice>
  </mc:AlternateContent>
  <xr:revisionPtr revIDLastSave="0" documentId="13_ncr:1_{F0A0FC28-EADC-4BCE-9928-4D04FD5A8371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" l="1"/>
  <c r="D8" i="3"/>
  <c r="K1" i="3"/>
  <c r="E25" i="3"/>
  <c r="E24" i="3"/>
  <c r="E23" i="3"/>
  <c r="E22" i="3"/>
  <c r="E21" i="3"/>
  <c r="E20" i="3"/>
  <c r="E19" i="3"/>
  <c r="D15" i="3"/>
  <c r="D14" i="3"/>
  <c r="D13" i="3"/>
  <c r="D11" i="3"/>
  <c r="D10" i="3"/>
  <c r="D9" i="3"/>
  <c r="D7" i="3"/>
  <c r="D6" i="3"/>
  <c r="D5" i="3"/>
  <c r="D4" i="3"/>
  <c r="D3" i="3"/>
  <c r="K2" i="3"/>
  <c r="D2" i="3"/>
  <c r="E25" i="2"/>
  <c r="E24" i="2"/>
  <c r="E23" i="2"/>
  <c r="E22" i="2"/>
  <c r="E21" i="2"/>
  <c r="E20" i="2"/>
  <c r="E19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5" i="2" s="1"/>
  <c r="H5" i="2" s="1"/>
  <c r="I5" i="1"/>
  <c r="I12" i="1"/>
  <c r="I13" i="1"/>
  <c r="I10" i="1"/>
  <c r="I14" i="1"/>
  <c r="I16" i="1"/>
  <c r="I9" i="1"/>
  <c r="I7" i="1"/>
  <c r="I3" i="1"/>
  <c r="I11" i="1"/>
  <c r="I15" i="1"/>
  <c r="I6" i="1"/>
  <c r="I8" i="1"/>
  <c r="H5" i="1"/>
  <c r="H12" i="1"/>
  <c r="H13" i="1"/>
  <c r="H10" i="1"/>
  <c r="H14" i="1"/>
  <c r="H16" i="1"/>
  <c r="H9" i="1"/>
  <c r="H7" i="1"/>
  <c r="H3" i="1"/>
  <c r="H11" i="1"/>
  <c r="H15" i="1"/>
  <c r="H6" i="1"/>
  <c r="H8" i="1"/>
  <c r="I4" i="1"/>
  <c r="H4" i="1"/>
  <c r="K7" i="3" l="1"/>
  <c r="G12" i="3"/>
  <c r="H12" i="3" s="1"/>
  <c r="G13" i="3"/>
  <c r="H13" i="3" s="1"/>
  <c r="G10" i="3"/>
  <c r="H10" i="3" s="1"/>
  <c r="G3" i="3"/>
  <c r="H3" i="3" s="1"/>
  <c r="G14" i="3"/>
  <c r="H14" i="3" s="1"/>
  <c r="G9" i="3"/>
  <c r="H9" i="3" s="1"/>
  <c r="G7" i="3"/>
  <c r="H7" i="3" s="1"/>
  <c r="G5" i="3"/>
  <c r="H5" i="3" s="1"/>
  <c r="K6" i="3"/>
  <c r="K8" i="3"/>
  <c r="F20" i="3" s="1"/>
  <c r="G2" i="3"/>
  <c r="H2" i="3" s="1"/>
  <c r="K3" i="3"/>
  <c r="F7" i="3" s="1"/>
  <c r="G4" i="3"/>
  <c r="H4" i="3" s="1"/>
  <c r="G6" i="3"/>
  <c r="H6" i="3" s="1"/>
  <c r="E7" i="3"/>
  <c r="G8" i="3"/>
  <c r="H8" i="3" s="1"/>
  <c r="E9" i="3"/>
  <c r="G11" i="3"/>
  <c r="H11" i="3" s="1"/>
  <c r="E13" i="3"/>
  <c r="G15" i="3"/>
  <c r="H15" i="3" s="1"/>
  <c r="K7" i="2"/>
  <c r="G3" i="2"/>
  <c r="H3" i="2" s="1"/>
  <c r="K6" i="2"/>
  <c r="F6" i="2"/>
  <c r="K8" i="2"/>
  <c r="F23" i="2" s="1"/>
  <c r="F12" i="2"/>
  <c r="K3" i="2"/>
  <c r="E6" i="2" s="1"/>
  <c r="F7" i="2"/>
  <c r="F21" i="2"/>
  <c r="F25" i="2"/>
  <c r="G9" i="2"/>
  <c r="H9" i="2" s="1"/>
  <c r="G13" i="2"/>
  <c r="H13" i="2" s="1"/>
  <c r="G7" i="2"/>
  <c r="H7" i="2" s="1"/>
  <c r="E8" i="2"/>
  <c r="G10" i="2"/>
  <c r="H10" i="2" s="1"/>
  <c r="G14" i="2"/>
  <c r="H14" i="2" s="1"/>
  <c r="G2" i="2"/>
  <c r="H2" i="2" s="1"/>
  <c r="G8" i="2"/>
  <c r="H8" i="2" s="1"/>
  <c r="G11" i="2"/>
  <c r="H11" i="2" s="1"/>
  <c r="G15" i="2"/>
  <c r="H15" i="2" s="1"/>
  <c r="G4" i="2"/>
  <c r="H4" i="2" s="1"/>
  <c r="G6" i="2"/>
  <c r="H6" i="2" s="1"/>
  <c r="G12" i="2"/>
  <c r="H12" i="2" s="1"/>
  <c r="E5" i="3" l="1"/>
  <c r="E12" i="3"/>
  <c r="F9" i="3"/>
  <c r="F25" i="3"/>
  <c r="G25" i="3" s="1"/>
  <c r="H25" i="3" s="1"/>
  <c r="F19" i="3"/>
  <c r="F24" i="3"/>
  <c r="F21" i="3"/>
  <c r="G21" i="3" s="1"/>
  <c r="H21" i="3" s="1"/>
  <c r="F23" i="3"/>
  <c r="G23" i="3" s="1"/>
  <c r="H23" i="3" s="1"/>
  <c r="F22" i="3"/>
  <c r="G22" i="3" s="1"/>
  <c r="H22" i="3" s="1"/>
  <c r="E14" i="3"/>
  <c r="E10" i="3"/>
  <c r="F11" i="3"/>
  <c r="F6" i="3"/>
  <c r="F2" i="3"/>
  <c r="E11" i="3"/>
  <c r="E8" i="3"/>
  <c r="E6" i="3"/>
  <c r="E4" i="3"/>
  <c r="G24" i="3"/>
  <c r="H24" i="3" s="1"/>
  <c r="G20" i="3"/>
  <c r="H20" i="3" s="1"/>
  <c r="G19" i="3"/>
  <c r="H19" i="3" s="1"/>
  <c r="F15" i="3"/>
  <c r="F8" i="3"/>
  <c r="F4" i="3"/>
  <c r="E15" i="3"/>
  <c r="F14" i="3"/>
  <c r="F10" i="3"/>
  <c r="E2" i="3"/>
  <c r="F12" i="3"/>
  <c r="F5" i="3"/>
  <c r="E3" i="3"/>
  <c r="F3" i="3"/>
  <c r="F13" i="3"/>
  <c r="F9" i="2"/>
  <c r="F22" i="2"/>
  <c r="G22" i="2" s="1"/>
  <c r="H22" i="2" s="1"/>
  <c r="G25" i="2"/>
  <c r="H25" i="2" s="1"/>
  <c r="E13" i="2"/>
  <c r="E7" i="2"/>
  <c r="E12" i="2"/>
  <c r="E11" i="2"/>
  <c r="F24" i="2"/>
  <c r="G24" i="2" s="1"/>
  <c r="H24" i="2" s="1"/>
  <c r="F19" i="2"/>
  <c r="F8" i="2"/>
  <c r="G21" i="2"/>
  <c r="H21" i="2" s="1"/>
  <c r="E3" i="2"/>
  <c r="E15" i="2"/>
  <c r="F10" i="2"/>
  <c r="E14" i="2"/>
  <c r="E2" i="2"/>
  <c r="F15" i="2"/>
  <c r="F20" i="2"/>
  <c r="G20" i="2" s="1"/>
  <c r="H20" i="2" s="1"/>
  <c r="F5" i="2"/>
  <c r="E4" i="2"/>
  <c r="F4" i="2"/>
  <c r="E5" i="2"/>
  <c r="G23" i="2"/>
  <c r="H23" i="2" s="1"/>
  <c r="G19" i="2"/>
  <c r="H19" i="2" s="1"/>
  <c r="E9" i="2"/>
  <c r="F2" i="2"/>
  <c r="K5" i="2" s="1"/>
  <c r="F14" i="2"/>
  <c r="E10" i="2"/>
  <c r="F11" i="2"/>
  <c r="F13" i="2"/>
  <c r="F3" i="2"/>
  <c r="K4" i="3" l="1"/>
  <c r="K5" i="3"/>
  <c r="K4" i="2"/>
</calcChain>
</file>

<file path=xl/sharedStrings.xml><?xml version="1.0" encoding="utf-8"?>
<sst xmlns="http://schemas.openxmlformats.org/spreadsheetml/2006/main" count="186" uniqueCount="113">
  <si>
    <t>Kamchik</t>
  </si>
  <si>
    <t>start_date</t>
  </si>
  <si>
    <t>end_date</t>
  </si>
  <si>
    <t>duration</t>
  </si>
  <si>
    <t>peak</t>
  </si>
  <si>
    <t>sum</t>
  </si>
  <si>
    <t>average</t>
  </si>
  <si>
    <t>median</t>
  </si>
  <si>
    <t>03/01/1970</t>
  </si>
  <si>
    <t>04/01/1970</t>
  </si>
  <si>
    <t>1</t>
  </si>
  <si>
    <t>-1.57</t>
  </si>
  <si>
    <t>03/01/1983</t>
  </si>
  <si>
    <t>06/01/1983</t>
  </si>
  <si>
    <t>3</t>
  </si>
  <si>
    <t>-1.26</t>
  </si>
  <si>
    <t>-2.76</t>
  </si>
  <si>
    <t>-0.92</t>
  </si>
  <si>
    <t>-1.21</t>
  </si>
  <si>
    <t>10/01/1983</t>
  </si>
  <si>
    <t>03/01/1984</t>
  </si>
  <si>
    <t>5</t>
  </si>
  <si>
    <t>-1.72</t>
  </si>
  <si>
    <t>-6.34</t>
  </si>
  <si>
    <t>-1.27</t>
  </si>
  <si>
    <t>-1.37</t>
  </si>
  <si>
    <t>07/01/1984</t>
  </si>
  <si>
    <t>11/01/1984</t>
  </si>
  <si>
    <t>4</t>
  </si>
  <si>
    <t>-2.19</t>
  </si>
  <si>
    <t>-7.32</t>
  </si>
  <si>
    <t>-1.83</t>
  </si>
  <si>
    <t>-1.98</t>
  </si>
  <si>
    <t>06/01/1985</t>
  </si>
  <si>
    <t>10/01/1985</t>
  </si>
  <si>
    <t>-3.51</t>
  </si>
  <si>
    <t>-0.88</t>
  </si>
  <si>
    <t>-0.81</t>
  </si>
  <si>
    <t>02/01/1986</t>
  </si>
  <si>
    <t>09/01/1986</t>
  </si>
  <si>
    <t>7</t>
  </si>
  <si>
    <t>-1.79</t>
  </si>
  <si>
    <t>-8.07</t>
  </si>
  <si>
    <t>-1.15</t>
  </si>
  <si>
    <t>-1.14</t>
  </si>
  <si>
    <t>08/01/1988</t>
  </si>
  <si>
    <t>09/01/1989</t>
  </si>
  <si>
    <t>13</t>
  </si>
  <si>
    <t>-1.52</t>
  </si>
  <si>
    <t>-10.86</t>
  </si>
  <si>
    <t>-0.84</t>
  </si>
  <si>
    <t>-0.87</t>
  </si>
  <si>
    <t>07/01/1990</t>
  </si>
  <si>
    <t>10/01/1990</t>
  </si>
  <si>
    <t>-3.44</t>
  </si>
  <si>
    <t>-1.25</t>
  </si>
  <si>
    <t>02/01/1991</t>
  </si>
  <si>
    <t>07/01/1991</t>
  </si>
  <si>
    <t>-1.08</t>
  </si>
  <si>
    <t>-3.13</t>
  </si>
  <si>
    <t>-0.63</t>
  </si>
  <si>
    <t>-0.49</t>
  </si>
  <si>
    <t>11/01/1991</t>
  </si>
  <si>
    <t>12/01/1991</t>
  </si>
  <si>
    <t>-1.07</t>
  </si>
  <si>
    <t>10/01/1992</t>
  </si>
  <si>
    <t>02/01/1993</t>
  </si>
  <si>
    <t>-1.91</t>
  </si>
  <si>
    <t>-5.3</t>
  </si>
  <si>
    <t>-1.32</t>
  </si>
  <si>
    <t>-1.19</t>
  </si>
  <si>
    <t>03/01/1995</t>
  </si>
  <si>
    <t>10/01/1995</t>
  </si>
  <si>
    <t>-1.81</t>
  </si>
  <si>
    <t>-8.1</t>
  </si>
  <si>
    <t>-1.16</t>
  </si>
  <si>
    <t>12/01/1995</t>
  </si>
  <si>
    <t>03/01/1996</t>
  </si>
  <si>
    <t>-1.54</t>
  </si>
  <si>
    <t>-2.91</t>
  </si>
  <si>
    <t>-0.97</t>
  </si>
  <si>
    <t>10/01/1997</t>
  </si>
  <si>
    <t>01/01/1998</t>
  </si>
  <si>
    <t>-3.3</t>
  </si>
  <si>
    <t>-1.1</t>
  </si>
  <si>
    <t>-1.18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</si>
  <si>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</si>
  <si>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</si>
  <si>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</si>
  <si>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</si>
  <si>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</si>
  <si>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</si>
  <si>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</si>
  <si>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</si>
  <si>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</si>
  <si>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</si>
  <si>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</si>
  <si>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</si>
  <si>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</si>
  <si>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</si>
  <si>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</si>
  <si>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</si>
  <si>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</si>
  <si>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</si>
  <si>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</si>
  <si>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</si>
  <si>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</si>
  <si>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</si>
  <si>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</si>
  <si>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</si>
  <si>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(-0.5)</t>
  </si>
  <si>
    <t>K (-0.6)</t>
  </si>
  <si>
    <t>K (-0.4)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</si>
</sst>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I16" sqref="I3:I1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86</v>
      </c>
    </row>
    <row r="3" spans="1:9" x14ac:dyDescent="0.35">
      <c r="A3" t="s">
        <v>62</v>
      </c>
      <c r="B3" t="s">
        <v>63</v>
      </c>
      <c r="C3" t="s">
        <v>10</v>
      </c>
      <c r="D3" t="s">
        <v>64</v>
      </c>
      <c r="E3" t="s">
        <v>64</v>
      </c>
      <c r="F3" t="s">
        <v>64</v>
      </c>
      <c r="G3" t="s">
        <v>64</v>
      </c>
      <c r="H3">
        <f>C3*1</f>
        <v>1</v>
      </c>
      <c r="I3">
        <f>E3*-1</f>
        <v>1.07</v>
      </c>
    </row>
    <row r="4" spans="1:9" x14ac:dyDescent="0.35">
      <c r="A4" t="s">
        <v>8</v>
      </c>
      <c r="B4" t="s">
        <v>9</v>
      </c>
      <c r="C4" t="s">
        <v>10</v>
      </c>
      <c r="D4" t="s">
        <v>11</v>
      </c>
      <c r="E4" t="s">
        <v>11</v>
      </c>
      <c r="F4" t="s">
        <v>11</v>
      </c>
      <c r="G4" t="s">
        <v>11</v>
      </c>
      <c r="H4">
        <f>C4*1</f>
        <v>1</v>
      </c>
      <c r="I4">
        <f>E4*-1</f>
        <v>1.57</v>
      </c>
    </row>
    <row r="5" spans="1:9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>
        <f>C5*1</f>
        <v>3</v>
      </c>
      <c r="I5">
        <f>E5*-1</f>
        <v>2.76</v>
      </c>
    </row>
    <row r="6" spans="1:9" x14ac:dyDescent="0.35">
      <c r="A6" t="s">
        <v>76</v>
      </c>
      <c r="B6" t="s">
        <v>77</v>
      </c>
      <c r="C6" t="s">
        <v>14</v>
      </c>
      <c r="D6" t="s">
        <v>78</v>
      </c>
      <c r="E6" t="s">
        <v>79</v>
      </c>
      <c r="F6" t="s">
        <v>80</v>
      </c>
      <c r="G6" t="s">
        <v>64</v>
      </c>
      <c r="H6">
        <f>C6*1</f>
        <v>3</v>
      </c>
      <c r="I6">
        <f>E6*-1</f>
        <v>2.91</v>
      </c>
    </row>
    <row r="7" spans="1:9" x14ac:dyDescent="0.35">
      <c r="A7" t="s">
        <v>56</v>
      </c>
      <c r="B7" t="s">
        <v>57</v>
      </c>
      <c r="C7" t="s">
        <v>21</v>
      </c>
      <c r="D7" t="s">
        <v>58</v>
      </c>
      <c r="E7" t="s">
        <v>59</v>
      </c>
      <c r="F7" t="s">
        <v>60</v>
      </c>
      <c r="G7" t="s">
        <v>61</v>
      </c>
      <c r="H7">
        <f>C7*1</f>
        <v>5</v>
      </c>
      <c r="I7">
        <f>E7*-1</f>
        <v>3.13</v>
      </c>
    </row>
    <row r="8" spans="1:9" x14ac:dyDescent="0.35">
      <c r="A8" t="s">
        <v>81</v>
      </c>
      <c r="B8" t="s">
        <v>82</v>
      </c>
      <c r="C8" t="s">
        <v>14</v>
      </c>
      <c r="D8" t="s">
        <v>18</v>
      </c>
      <c r="E8" t="s">
        <v>83</v>
      </c>
      <c r="F8" t="s">
        <v>84</v>
      </c>
      <c r="G8" t="s">
        <v>85</v>
      </c>
      <c r="H8">
        <f>C8*1</f>
        <v>3</v>
      </c>
      <c r="I8">
        <f>E8*-1</f>
        <v>3.3</v>
      </c>
    </row>
    <row r="9" spans="1:9" x14ac:dyDescent="0.35">
      <c r="A9" t="s">
        <v>52</v>
      </c>
      <c r="B9" t="s">
        <v>53</v>
      </c>
      <c r="C9" t="s">
        <v>14</v>
      </c>
      <c r="D9" t="s">
        <v>24</v>
      </c>
      <c r="E9" t="s">
        <v>54</v>
      </c>
      <c r="F9" t="s">
        <v>43</v>
      </c>
      <c r="G9" t="s">
        <v>55</v>
      </c>
      <c r="H9">
        <f>C9*1</f>
        <v>3</v>
      </c>
      <c r="I9">
        <f>E9*-1</f>
        <v>3.44</v>
      </c>
    </row>
    <row r="10" spans="1:9" x14ac:dyDescent="0.35">
      <c r="A10" t="s">
        <v>33</v>
      </c>
      <c r="B10" t="s">
        <v>34</v>
      </c>
      <c r="C10" t="s">
        <v>28</v>
      </c>
      <c r="D10" t="s">
        <v>18</v>
      </c>
      <c r="E10" t="s">
        <v>35</v>
      </c>
      <c r="F10" t="s">
        <v>36</v>
      </c>
      <c r="G10" t="s">
        <v>37</v>
      </c>
      <c r="H10">
        <f>C10*1</f>
        <v>4</v>
      </c>
      <c r="I10">
        <f>E10*-1</f>
        <v>3.51</v>
      </c>
    </row>
    <row r="11" spans="1:9" x14ac:dyDescent="0.35">
      <c r="A11" t="s">
        <v>65</v>
      </c>
      <c r="B11" t="s">
        <v>66</v>
      </c>
      <c r="C11" t="s">
        <v>28</v>
      </c>
      <c r="D11" t="s">
        <v>67</v>
      </c>
      <c r="E11" t="s">
        <v>68</v>
      </c>
      <c r="F11" t="s">
        <v>69</v>
      </c>
      <c r="G11" t="s">
        <v>70</v>
      </c>
      <c r="H11">
        <f>C11*1</f>
        <v>4</v>
      </c>
      <c r="I11">
        <f>E11*-1</f>
        <v>5.3</v>
      </c>
    </row>
    <row r="12" spans="1:9" x14ac:dyDescent="0.35">
      <c r="A12" t="s">
        <v>19</v>
      </c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>
        <f>C12*1</f>
        <v>5</v>
      </c>
      <c r="I12">
        <f>E12*-1</f>
        <v>6.34</v>
      </c>
    </row>
    <row r="13" spans="1:9" x14ac:dyDescent="0.35">
      <c r="A13" t="s">
        <v>26</v>
      </c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  <c r="H13">
        <f>C13*1</f>
        <v>4</v>
      </c>
      <c r="I13">
        <f>E13*-1</f>
        <v>7.32</v>
      </c>
    </row>
    <row r="14" spans="1:9" x14ac:dyDescent="0.35">
      <c r="A14" t="s">
        <v>38</v>
      </c>
      <c r="B14" t="s">
        <v>39</v>
      </c>
      <c r="C14" t="s">
        <v>40</v>
      </c>
      <c r="D14" t="s">
        <v>41</v>
      </c>
      <c r="E14" t="s">
        <v>42</v>
      </c>
      <c r="F14" t="s">
        <v>43</v>
      </c>
      <c r="G14" t="s">
        <v>44</v>
      </c>
      <c r="H14">
        <f>C14*1</f>
        <v>7</v>
      </c>
      <c r="I14">
        <f>E14*-1</f>
        <v>8.07</v>
      </c>
    </row>
    <row r="15" spans="1:9" x14ac:dyDescent="0.35">
      <c r="A15" t="s">
        <v>71</v>
      </c>
      <c r="B15" t="s">
        <v>72</v>
      </c>
      <c r="C15" t="s">
        <v>40</v>
      </c>
      <c r="D15" t="s">
        <v>73</v>
      </c>
      <c r="E15" t="s">
        <v>74</v>
      </c>
      <c r="F15" t="s">
        <v>75</v>
      </c>
      <c r="G15" t="s">
        <v>75</v>
      </c>
      <c r="H15">
        <f>C15*1</f>
        <v>7</v>
      </c>
      <c r="I15">
        <f>E15*-1</f>
        <v>8.1</v>
      </c>
    </row>
    <row r="16" spans="1:9" x14ac:dyDescent="0.35">
      <c r="A16" t="s">
        <v>45</v>
      </c>
      <c r="B16" t="s">
        <v>46</v>
      </c>
      <c r="C16" t="s">
        <v>47</v>
      </c>
      <c r="D16" t="s">
        <v>48</v>
      </c>
      <c r="E16" t="s">
        <v>49</v>
      </c>
      <c r="F16" t="s">
        <v>50</v>
      </c>
      <c r="G16" t="s">
        <v>51</v>
      </c>
      <c r="H16">
        <f>C16*1</f>
        <v>13</v>
      </c>
      <c r="I16">
        <f>E16*-1</f>
        <v>10.86</v>
      </c>
    </row>
  </sheetData>
  <sortState xmlns:xlrd2="http://schemas.microsoft.com/office/spreadsheetml/2017/richdata2" ref="A3:I1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4D60-66E3-4014-B9E4-7D290FC90E0C}">
  <dimension ref="A1:K25"/>
  <sheetViews>
    <sheetView topLeftCell="A7" workbookViewId="0">
      <selection activeCell="H23" sqref="H23"/>
    </sheetView>
  </sheetViews>
  <sheetFormatPr defaultRowHeight="14.5" x14ac:dyDescent="0.35"/>
  <sheetData>
    <row r="1" spans="1:11" x14ac:dyDescent="0.3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J1" t="s">
        <v>95</v>
      </c>
      <c r="K1">
        <f>COUNT(C2:C15)</f>
        <v>14</v>
      </c>
    </row>
    <row r="2" spans="1:11" x14ac:dyDescent="0.35">
      <c r="A2">
        <v>1</v>
      </c>
      <c r="B2" t="s">
        <v>8</v>
      </c>
      <c r="C2">
        <v>1</v>
      </c>
      <c r="D2">
        <f t="shared" ref="D2:D15" si="0">LOG(C2)</f>
        <v>0</v>
      </c>
      <c r="E2">
        <f t="shared" ref="E2:E15" si="1">(D2-$K$3)^2</f>
        <v>0.31976960424086964</v>
      </c>
      <c r="F2">
        <f t="shared" ref="F2:F15" si="2">(D2-$K$3)^3</f>
        <v>-0.18082387389247812</v>
      </c>
      <c r="G2">
        <f t="shared" ref="G2:G15" si="3">($K$1+1)/A2</f>
        <v>15</v>
      </c>
      <c r="H2">
        <f t="shared" ref="H2:H15" si="4">1/G2</f>
        <v>6.6666666666666666E-2</v>
      </c>
      <c r="J2" t="s">
        <v>96</v>
      </c>
      <c r="K2">
        <f>AVERAGE(C2:C15)</f>
        <v>4.5</v>
      </c>
    </row>
    <row r="3" spans="1:11" x14ac:dyDescent="0.35">
      <c r="A3">
        <v>2</v>
      </c>
      <c r="B3" t="s">
        <v>62</v>
      </c>
      <c r="C3">
        <v>1</v>
      </c>
      <c r="D3">
        <f t="shared" si="0"/>
        <v>0</v>
      </c>
      <c r="E3">
        <f t="shared" si="1"/>
        <v>0.31976960424086964</v>
      </c>
      <c r="F3">
        <f t="shared" si="2"/>
        <v>-0.18082387389247812</v>
      </c>
      <c r="G3">
        <f t="shared" si="3"/>
        <v>7.5</v>
      </c>
      <c r="H3">
        <f t="shared" si="4"/>
        <v>0.13333333333333333</v>
      </c>
      <c r="J3" t="s">
        <v>97</v>
      </c>
      <c r="K3">
        <f>AVERAGE(D2:D15)</f>
        <v>0.56548174527642325</v>
      </c>
    </row>
    <row r="4" spans="1:11" x14ac:dyDescent="0.35">
      <c r="A4">
        <v>3</v>
      </c>
      <c r="B4" t="s">
        <v>12</v>
      </c>
      <c r="C4">
        <v>3</v>
      </c>
      <c r="D4">
        <f t="shared" si="0"/>
        <v>0.47712125471966244</v>
      </c>
      <c r="E4">
        <f t="shared" si="1"/>
        <v>7.8075762914314173E-3</v>
      </c>
      <c r="F4">
        <f t="shared" si="2"/>
        <v>-6.8988127117021534E-4</v>
      </c>
      <c r="G4">
        <f t="shared" si="3"/>
        <v>5</v>
      </c>
      <c r="H4">
        <f t="shared" si="4"/>
        <v>0.2</v>
      </c>
      <c r="J4" t="s">
        <v>98</v>
      </c>
      <c r="K4">
        <f>SUM(E2:E15)</f>
        <v>1.1676023274658229</v>
      </c>
    </row>
    <row r="5" spans="1:11" x14ac:dyDescent="0.35">
      <c r="A5">
        <v>4</v>
      </c>
      <c r="B5" t="s">
        <v>52</v>
      </c>
      <c r="C5">
        <v>3</v>
      </c>
      <c r="D5">
        <f t="shared" si="0"/>
        <v>0.47712125471966244</v>
      </c>
      <c r="E5">
        <f t="shared" si="1"/>
        <v>7.8075762914314173E-3</v>
      </c>
      <c r="F5">
        <f t="shared" si="2"/>
        <v>-6.8988127117021534E-4</v>
      </c>
      <c r="G5">
        <f t="shared" si="3"/>
        <v>3.75</v>
      </c>
      <c r="H5">
        <f t="shared" si="4"/>
        <v>0.26666666666666666</v>
      </c>
      <c r="J5" t="s">
        <v>99</v>
      </c>
      <c r="K5">
        <f>SUM(F2:F15)</f>
        <v>-0.15079660393746833</v>
      </c>
    </row>
    <row r="6" spans="1:11" x14ac:dyDescent="0.35">
      <c r="A6">
        <v>5</v>
      </c>
      <c r="B6" t="s">
        <v>76</v>
      </c>
      <c r="C6">
        <v>3</v>
      </c>
      <c r="D6">
        <f t="shared" si="0"/>
        <v>0.47712125471966244</v>
      </c>
      <c r="E6">
        <f t="shared" si="1"/>
        <v>7.8075762914314173E-3</v>
      </c>
      <c r="F6">
        <f t="shared" si="2"/>
        <v>-6.8988127117021534E-4</v>
      </c>
      <c r="G6">
        <f t="shared" si="3"/>
        <v>3</v>
      </c>
      <c r="H6">
        <f t="shared" si="4"/>
        <v>0.33333333333333331</v>
      </c>
      <c r="J6" t="s">
        <v>100</v>
      </c>
      <c r="K6">
        <f>VAR(D2:D15)</f>
        <v>8.9815563651217081E-2</v>
      </c>
    </row>
    <row r="7" spans="1:11" x14ac:dyDescent="0.35">
      <c r="A7">
        <v>6</v>
      </c>
      <c r="B7" t="s">
        <v>81</v>
      </c>
      <c r="C7">
        <v>3</v>
      </c>
      <c r="D7">
        <f t="shared" si="0"/>
        <v>0.47712125471966244</v>
      </c>
      <c r="E7">
        <f t="shared" si="1"/>
        <v>7.8075762914314173E-3</v>
      </c>
      <c r="F7">
        <f t="shared" si="2"/>
        <v>-6.8988127117021534E-4</v>
      </c>
      <c r="G7">
        <f t="shared" si="3"/>
        <v>2.5</v>
      </c>
      <c r="H7">
        <f t="shared" si="4"/>
        <v>0.4</v>
      </c>
      <c r="J7" t="s">
        <v>101</v>
      </c>
      <c r="K7">
        <f>STDEV(D2:D15)</f>
        <v>0.29969244843875709</v>
      </c>
    </row>
    <row r="8" spans="1:11" x14ac:dyDescent="0.35">
      <c r="A8">
        <v>7</v>
      </c>
      <c r="B8" t="s">
        <v>26</v>
      </c>
      <c r="C8">
        <v>4</v>
      </c>
      <c r="D8">
        <f t="shared" si="0"/>
        <v>0.6020599913279624</v>
      </c>
      <c r="E8">
        <f t="shared" si="1"/>
        <v>1.3379680842069389E-3</v>
      </c>
      <c r="F8">
        <f t="shared" si="2"/>
        <v>4.8940525793227854E-5</v>
      </c>
      <c r="G8">
        <f t="shared" si="3"/>
        <v>2.1428571428571428</v>
      </c>
      <c r="H8">
        <f t="shared" si="4"/>
        <v>0.46666666666666667</v>
      </c>
      <c r="J8" t="s">
        <v>102</v>
      </c>
      <c r="K8">
        <f>SKEW(D2:D15)</f>
        <v>-0.50276796602147233</v>
      </c>
    </row>
    <row r="9" spans="1:11" x14ac:dyDescent="0.35">
      <c r="A9">
        <v>8</v>
      </c>
      <c r="B9" t="s">
        <v>33</v>
      </c>
      <c r="C9">
        <v>4</v>
      </c>
      <c r="D9">
        <f t="shared" si="0"/>
        <v>0.6020599913279624</v>
      </c>
      <c r="E9">
        <f t="shared" si="1"/>
        <v>1.3379680842069389E-3</v>
      </c>
      <c r="F9">
        <f t="shared" si="2"/>
        <v>4.8940525793227854E-5</v>
      </c>
      <c r="G9">
        <f t="shared" si="3"/>
        <v>1.875</v>
      </c>
      <c r="H9">
        <f t="shared" si="4"/>
        <v>0.53333333333333333</v>
      </c>
      <c r="J9" t="s">
        <v>103</v>
      </c>
      <c r="K9">
        <v>-0.5</v>
      </c>
    </row>
    <row r="10" spans="1:11" x14ac:dyDescent="0.35">
      <c r="A10">
        <v>9</v>
      </c>
      <c r="B10" t="s">
        <v>65</v>
      </c>
      <c r="C10">
        <v>4</v>
      </c>
      <c r="D10">
        <f t="shared" si="0"/>
        <v>0.6020599913279624</v>
      </c>
      <c r="E10">
        <f t="shared" si="1"/>
        <v>1.3379680842069389E-3</v>
      </c>
      <c r="F10">
        <f t="shared" si="2"/>
        <v>4.8940525793227854E-5</v>
      </c>
      <c r="G10">
        <f t="shared" si="3"/>
        <v>1.6666666666666667</v>
      </c>
      <c r="H10">
        <f t="shared" si="4"/>
        <v>0.6</v>
      </c>
      <c r="J10" t="s">
        <v>104</v>
      </c>
      <c r="K10">
        <v>-0.6</v>
      </c>
    </row>
    <row r="11" spans="1:11" x14ac:dyDescent="0.35">
      <c r="A11">
        <v>10</v>
      </c>
      <c r="B11" t="s">
        <v>19</v>
      </c>
      <c r="C11">
        <v>5</v>
      </c>
      <c r="D11">
        <f t="shared" si="0"/>
        <v>0.69897000433601886</v>
      </c>
      <c r="E11">
        <f t="shared" si="1"/>
        <v>1.7819115306761706E-2</v>
      </c>
      <c r="F11">
        <f t="shared" si="2"/>
        <v>2.378642680281812E-3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56</v>
      </c>
      <c r="C12">
        <v>5</v>
      </c>
      <c r="D12">
        <f t="shared" si="0"/>
        <v>0.69897000433601886</v>
      </c>
      <c r="E12">
        <f t="shared" si="1"/>
        <v>1.7819115306761706E-2</v>
      </c>
      <c r="F12">
        <f t="shared" si="2"/>
        <v>2.378642680281812E-3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38</v>
      </c>
      <c r="C13">
        <v>7</v>
      </c>
      <c r="D13">
        <f t="shared" si="0"/>
        <v>0.84509804001425681</v>
      </c>
      <c r="E13">
        <f t="shared" si="1"/>
        <v>7.8185272282915011E-2</v>
      </c>
      <c r="F13">
        <f t="shared" si="2"/>
        <v>2.1861876138817331E-2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71</v>
      </c>
      <c r="C14">
        <v>7</v>
      </c>
      <c r="D14">
        <f t="shared" si="0"/>
        <v>0.84509804001425681</v>
      </c>
      <c r="E14">
        <f t="shared" si="1"/>
        <v>7.8185272282915011E-2</v>
      </c>
      <c r="F14">
        <f t="shared" si="2"/>
        <v>2.1861876138817331E-2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45</v>
      </c>
      <c r="C15">
        <v>13</v>
      </c>
      <c r="D15">
        <f t="shared" si="0"/>
        <v>1.1139433523068367</v>
      </c>
      <c r="E15">
        <f t="shared" si="1"/>
        <v>0.30081013438638371</v>
      </c>
      <c r="F15">
        <f t="shared" si="2"/>
        <v>0.16498280971659066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105</v>
      </c>
      <c r="C18" t="s">
        <v>110</v>
      </c>
      <c r="D18" t="s">
        <v>111</v>
      </c>
      <c r="E18" t="s">
        <v>106</v>
      </c>
      <c r="F18" t="s">
        <v>107</v>
      </c>
      <c r="G18" t="s">
        <v>108</v>
      </c>
      <c r="H18" s="1" t="s">
        <v>109</v>
      </c>
    </row>
    <row r="19" spans="2:8" x14ac:dyDescent="0.35">
      <c r="B19">
        <v>2</v>
      </c>
      <c r="C19">
        <v>8.3000000000000004E-2</v>
      </c>
      <c r="D19">
        <v>9.9000000000000005E-2</v>
      </c>
      <c r="E19">
        <f>(C19-D19)/($K$9-$K$10)</f>
        <v>-0.16000000000000003</v>
      </c>
      <c r="F19" s="2">
        <f>C19+(E19*($K$8-$K$9))</f>
        <v>8.3442874563435576E-2</v>
      </c>
      <c r="G19" s="2">
        <f t="shared" ref="G19:G25" si="5">$K$3+(F19*$K$7)</f>
        <v>0.5904889446591074</v>
      </c>
      <c r="H19" s="3">
        <f t="shared" ref="H19:H25" si="6">10^G19</f>
        <v>3.894833929415157</v>
      </c>
    </row>
    <row r="20" spans="2:8" x14ac:dyDescent="0.35">
      <c r="B20">
        <v>5</v>
      </c>
      <c r="C20">
        <v>0.85599999999999998</v>
      </c>
      <c r="D20">
        <v>0.85699999999999998</v>
      </c>
      <c r="E20">
        <f t="shared" ref="E20:E25" si="7">(C20-D20)/($K$9-$K$10)</f>
        <v>-1.0000000000000011E-2</v>
      </c>
      <c r="F20" s="2">
        <f t="shared" ref="F20:F25" si="8">C20+(E20*($K$8-$K$9))</f>
        <v>0.85602767966021476</v>
      </c>
      <c r="G20" s="2">
        <f t="shared" si="5"/>
        <v>0.822026776525141</v>
      </c>
      <c r="H20" s="3">
        <f t="shared" si="6"/>
        <v>6.6378399489359508</v>
      </c>
    </row>
    <row r="21" spans="2:8" x14ac:dyDescent="0.35">
      <c r="B21">
        <v>10</v>
      </c>
      <c r="C21">
        <v>1.216</v>
      </c>
      <c r="D21">
        <v>1.2</v>
      </c>
      <c r="E21">
        <f t="shared" si="7"/>
        <v>0.16000000000000017</v>
      </c>
      <c r="F21" s="2">
        <f t="shared" si="8"/>
        <v>1.2155571254365645</v>
      </c>
      <c r="G21" s="2">
        <f t="shared" si="5"/>
        <v>0.92977503641568471</v>
      </c>
      <c r="H21" s="3">
        <f t="shared" si="6"/>
        <v>8.5069726474443765</v>
      </c>
    </row>
    <row r="22" spans="2:8" x14ac:dyDescent="0.35">
      <c r="B22">
        <v>25</v>
      </c>
      <c r="C22">
        <v>1.5669999999999999</v>
      </c>
      <c r="D22">
        <v>1.528</v>
      </c>
      <c r="E22">
        <f t="shared" si="7"/>
        <v>0.38999999999999935</v>
      </c>
      <c r="F22" s="2">
        <f t="shared" si="8"/>
        <v>1.5659204932516257</v>
      </c>
      <c r="G22" s="2">
        <f t="shared" si="5"/>
        <v>1.0347762919594292</v>
      </c>
      <c r="H22" s="3">
        <f t="shared" si="6"/>
        <v>10.833687196749313</v>
      </c>
    </row>
    <row r="23" spans="2:8" x14ac:dyDescent="0.35">
      <c r="B23">
        <v>50</v>
      </c>
      <c r="C23">
        <v>1.7769999999999999</v>
      </c>
      <c r="D23">
        <v>1.72</v>
      </c>
      <c r="E23">
        <f t="shared" si="7"/>
        <v>0.56999999999999951</v>
      </c>
      <c r="F23" s="2">
        <f t="shared" si="8"/>
        <v>1.7754222593677607</v>
      </c>
      <c r="G23" s="2">
        <f t="shared" si="5"/>
        <v>1.0975623891990174</v>
      </c>
      <c r="H23" s="3">
        <f t="shared" si="6"/>
        <v>12.518791006091512</v>
      </c>
    </row>
    <row r="24" spans="2:8" x14ac:dyDescent="0.35">
      <c r="B24">
        <v>100</v>
      </c>
      <c r="C24">
        <v>1.9550000000000001</v>
      </c>
      <c r="D24">
        <v>1.88</v>
      </c>
      <c r="E24">
        <f t="shared" si="7"/>
        <v>0.750000000000002</v>
      </c>
      <c r="F24" s="2">
        <f t="shared" si="8"/>
        <v>1.9529240254838958</v>
      </c>
      <c r="G24" s="2">
        <f t="shared" si="5"/>
        <v>1.1507583280885656</v>
      </c>
      <c r="H24" s="3">
        <f t="shared" si="6"/>
        <v>14.150061521591983</v>
      </c>
    </row>
    <row r="25" spans="2:8" x14ac:dyDescent="0.35">
      <c r="B25">
        <v>200</v>
      </c>
      <c r="C25">
        <v>2.1080000000000001</v>
      </c>
      <c r="D25">
        <v>2.016</v>
      </c>
      <c r="E25">
        <f t="shared" si="7"/>
        <v>0.92000000000000104</v>
      </c>
      <c r="F25" s="2">
        <f t="shared" si="8"/>
        <v>2.1054534712602457</v>
      </c>
      <c r="G25" s="2">
        <f t="shared" si="5"/>
        <v>1.1964702511522867</v>
      </c>
      <c r="H25" s="3">
        <f t="shared" si="6"/>
        <v>15.720641035574772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362B2-5FF4-45B5-AABC-73FDB75421F4}">
  <dimension ref="A1:K25"/>
  <sheetViews>
    <sheetView tabSelected="1" topLeftCell="A10" workbookViewId="0">
      <selection activeCell="G21" sqref="G21"/>
    </sheetView>
  </sheetViews>
  <sheetFormatPr defaultRowHeight="14.5" x14ac:dyDescent="0.35"/>
  <sheetData>
    <row r="1" spans="1:11" x14ac:dyDescent="0.35">
      <c r="A1" t="s">
        <v>87</v>
      </c>
      <c r="B1" t="s">
        <v>88</v>
      </c>
      <c r="C1" t="s">
        <v>89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J1" t="s">
        <v>95</v>
      </c>
      <c r="K1">
        <f>COUNT(C2:C15)</f>
        <v>14</v>
      </c>
    </row>
    <row r="2" spans="1:11" x14ac:dyDescent="0.35">
      <c r="A2">
        <v>1</v>
      </c>
      <c r="B2" t="s">
        <v>62</v>
      </c>
      <c r="C2">
        <v>1.07</v>
      </c>
      <c r="D2">
        <f t="shared" ref="D2:D15" si="0">LOG(C2)</f>
        <v>2.9383777685209667E-2</v>
      </c>
      <c r="E2">
        <f t="shared" ref="E2:E15" si="1">(D2-$K$3)^2</f>
        <v>0.33117567146012139</v>
      </c>
      <c r="F2">
        <f t="shared" ref="F2:F15" si="2">(D2-$K$3)^3</f>
        <v>-0.19058452684409363</v>
      </c>
      <c r="G2">
        <f t="shared" ref="G2:G15" si="3">($K$1+1)/A2</f>
        <v>15</v>
      </c>
      <c r="H2">
        <f t="shared" ref="H2:H15" si="4">1/G2</f>
        <v>6.6666666666666666E-2</v>
      </c>
      <c r="J2" t="s">
        <v>96</v>
      </c>
      <c r="K2">
        <f>AVERAGE(C2:C15)</f>
        <v>4.8342857142857145</v>
      </c>
    </row>
    <row r="3" spans="1:11" x14ac:dyDescent="0.35">
      <c r="A3">
        <v>2</v>
      </c>
      <c r="B3" t="s">
        <v>8</v>
      </c>
      <c r="C3">
        <v>1.57</v>
      </c>
      <c r="D3">
        <f t="shared" si="0"/>
        <v>0.19589965240923377</v>
      </c>
      <c r="E3">
        <f t="shared" si="1"/>
        <v>0.16725054790464589</v>
      </c>
      <c r="F3">
        <f t="shared" si="2"/>
        <v>-6.8399247489767598E-2</v>
      </c>
      <c r="G3">
        <f t="shared" si="3"/>
        <v>7.5</v>
      </c>
      <c r="H3">
        <f t="shared" si="4"/>
        <v>0.13333333333333333</v>
      </c>
      <c r="J3" t="s">
        <v>97</v>
      </c>
      <c r="K3">
        <f>AVERAGE(D2:D15)</f>
        <v>0.60486242321440853</v>
      </c>
    </row>
    <row r="4" spans="1:11" x14ac:dyDescent="0.35">
      <c r="A4">
        <v>3</v>
      </c>
      <c r="B4" t="s">
        <v>12</v>
      </c>
      <c r="C4">
        <v>2.76</v>
      </c>
      <c r="D4">
        <f t="shared" si="0"/>
        <v>0.44090908206521767</v>
      </c>
      <c r="E4">
        <f t="shared" si="1"/>
        <v>2.688069807398296E-2</v>
      </c>
      <c r="F4">
        <f t="shared" si="2"/>
        <v>-4.4071802616521254E-3</v>
      </c>
      <c r="G4">
        <f t="shared" si="3"/>
        <v>5</v>
      </c>
      <c r="H4">
        <f t="shared" si="4"/>
        <v>0.2</v>
      </c>
      <c r="J4" t="s">
        <v>98</v>
      </c>
      <c r="K4">
        <f>SUM(E2:E15)</f>
        <v>1.0625037862903361</v>
      </c>
    </row>
    <row r="5" spans="1:11" x14ac:dyDescent="0.35">
      <c r="A5">
        <v>4</v>
      </c>
      <c r="B5" t="s">
        <v>76</v>
      </c>
      <c r="C5">
        <v>2.91</v>
      </c>
      <c r="D5">
        <f t="shared" si="0"/>
        <v>0.46389298898590731</v>
      </c>
      <c r="E5">
        <f t="shared" si="1"/>
        <v>1.9872381386703733E-2</v>
      </c>
      <c r="F5">
        <f t="shared" si="2"/>
        <v>-2.8013983608566237E-3</v>
      </c>
      <c r="G5">
        <f t="shared" si="3"/>
        <v>3.75</v>
      </c>
      <c r="H5">
        <f t="shared" si="4"/>
        <v>0.26666666666666666</v>
      </c>
      <c r="J5" t="s">
        <v>99</v>
      </c>
      <c r="K5">
        <f>SUM(F2:F15)</f>
        <v>-0.1062115972646616</v>
      </c>
    </row>
    <row r="6" spans="1:11" x14ac:dyDescent="0.35">
      <c r="A6">
        <v>5</v>
      </c>
      <c r="B6" t="s">
        <v>56</v>
      </c>
      <c r="C6">
        <v>3.13</v>
      </c>
      <c r="D6">
        <f t="shared" si="0"/>
        <v>0.49554433754644844</v>
      </c>
      <c r="E6">
        <f t="shared" si="1"/>
        <v>1.195044385410746E-2</v>
      </c>
      <c r="F6">
        <f t="shared" si="2"/>
        <v>-1.3063996450134664E-3</v>
      </c>
      <c r="G6">
        <f t="shared" si="3"/>
        <v>3</v>
      </c>
      <c r="H6">
        <f t="shared" si="4"/>
        <v>0.33333333333333331</v>
      </c>
      <c r="J6" t="s">
        <v>100</v>
      </c>
      <c r="K6">
        <f>VAR(D2:D15)</f>
        <v>8.1731060483872034E-2</v>
      </c>
    </row>
    <row r="7" spans="1:11" x14ac:dyDescent="0.35">
      <c r="A7">
        <v>6</v>
      </c>
      <c r="B7" t="s">
        <v>81</v>
      </c>
      <c r="C7">
        <v>3.3</v>
      </c>
      <c r="D7">
        <f t="shared" si="0"/>
        <v>0.51851393987788741</v>
      </c>
      <c r="E7">
        <f t="shared" si="1"/>
        <v>7.4560605745174653E-3</v>
      </c>
      <c r="F7">
        <f t="shared" si="2"/>
        <v>-6.4381952227481347E-4</v>
      </c>
      <c r="G7">
        <f t="shared" si="3"/>
        <v>2.5</v>
      </c>
      <c r="H7">
        <f t="shared" si="4"/>
        <v>0.4</v>
      </c>
      <c r="J7" t="s">
        <v>101</v>
      </c>
      <c r="K7">
        <f>STDEV(D2:D15)</f>
        <v>0.2858864468348789</v>
      </c>
    </row>
    <row r="8" spans="1:11" x14ac:dyDescent="0.35">
      <c r="A8">
        <v>7</v>
      </c>
      <c r="B8" t="s">
        <v>52</v>
      </c>
      <c r="C8">
        <v>3.44</v>
      </c>
      <c r="D8">
        <f t="shared" si="0"/>
        <v>0.53655844257153007</v>
      </c>
      <c r="E8">
        <f t="shared" si="1"/>
        <v>4.6654337716627156E-3</v>
      </c>
      <c r="F8">
        <f t="shared" si="2"/>
        <v>-3.1866769803028154E-4</v>
      </c>
      <c r="G8">
        <f t="shared" si="3"/>
        <v>2.1428571428571428</v>
      </c>
      <c r="H8">
        <f t="shared" si="4"/>
        <v>0.46666666666666667</v>
      </c>
      <c r="J8" t="s">
        <v>102</v>
      </c>
      <c r="K8">
        <f>SKEW(D2:D15)</f>
        <v>-0.40793848274611</v>
      </c>
    </row>
    <row r="9" spans="1:11" x14ac:dyDescent="0.35">
      <c r="A9">
        <v>8</v>
      </c>
      <c r="B9" t="s">
        <v>33</v>
      </c>
      <c r="C9">
        <v>3.51</v>
      </c>
      <c r="D9">
        <f t="shared" si="0"/>
        <v>0.54530711646582408</v>
      </c>
      <c r="E9">
        <f t="shared" si="1"/>
        <v>3.5468345619179883E-3</v>
      </c>
      <c r="F9">
        <f t="shared" si="2"/>
        <v>-2.1123282032150693E-4</v>
      </c>
      <c r="G9">
        <f t="shared" si="3"/>
        <v>1.875</v>
      </c>
      <c r="H9">
        <f t="shared" si="4"/>
        <v>0.53333333333333333</v>
      </c>
      <c r="J9" t="s">
        <v>103</v>
      </c>
      <c r="K9">
        <v>-0.4</v>
      </c>
    </row>
    <row r="10" spans="1:11" x14ac:dyDescent="0.35">
      <c r="A10">
        <v>9</v>
      </c>
      <c r="B10" t="s">
        <v>65</v>
      </c>
      <c r="C10">
        <v>5.3</v>
      </c>
      <c r="D10">
        <f t="shared" si="0"/>
        <v>0.72427586960078905</v>
      </c>
      <c r="E10">
        <f t="shared" si="1"/>
        <v>1.4259571177872974E-2</v>
      </c>
      <c r="F10">
        <f t="shared" si="2"/>
        <v>1.7027845383417112E-3</v>
      </c>
      <c r="G10">
        <f t="shared" si="3"/>
        <v>1.6666666666666667</v>
      </c>
      <c r="H10">
        <f t="shared" si="4"/>
        <v>0.6</v>
      </c>
      <c r="J10" t="s">
        <v>104</v>
      </c>
      <c r="K10">
        <v>-0.5</v>
      </c>
    </row>
    <row r="11" spans="1:11" x14ac:dyDescent="0.35">
      <c r="A11">
        <v>10</v>
      </c>
      <c r="B11" t="s">
        <v>19</v>
      </c>
      <c r="C11">
        <v>6.34</v>
      </c>
      <c r="D11">
        <f t="shared" si="0"/>
        <v>0.80208925788173269</v>
      </c>
      <c r="E11">
        <f t="shared" si="1"/>
        <v>3.8898424312892019E-2</v>
      </c>
      <c r="F11">
        <f t="shared" si="2"/>
        <v>7.6718131007781762E-3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26</v>
      </c>
      <c r="C12">
        <v>7.32</v>
      </c>
      <c r="D12">
        <f t="shared" si="0"/>
        <v>0.86451108105839192</v>
      </c>
      <c r="E12">
        <f t="shared" si="1"/>
        <v>6.7417425520181956E-2</v>
      </c>
      <c r="F12">
        <f t="shared" si="2"/>
        <v>1.750484405161196E-2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38</v>
      </c>
      <c r="C13">
        <v>8.07</v>
      </c>
      <c r="D13">
        <f t="shared" si="0"/>
        <v>0.90687353472207044</v>
      </c>
      <c r="E13">
        <f t="shared" si="1"/>
        <v>9.1210711474093403E-2</v>
      </c>
      <c r="F13">
        <f t="shared" si="2"/>
        <v>2.7546648353695601E-2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71</v>
      </c>
      <c r="C14">
        <v>8.1</v>
      </c>
      <c r="D14">
        <f t="shared" si="0"/>
        <v>0.90848501887864974</v>
      </c>
      <c r="E14">
        <f t="shared" si="1"/>
        <v>9.2186680597891313E-2</v>
      </c>
      <c r="F14">
        <f t="shared" si="2"/>
        <v>2.7989959248802106E-2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45</v>
      </c>
      <c r="C15">
        <v>10.86</v>
      </c>
      <c r="D15">
        <f t="shared" si="0"/>
        <v>1.0358298252528282</v>
      </c>
      <c r="E15">
        <f t="shared" si="1"/>
        <v>0.18573290161974484</v>
      </c>
      <c r="F15">
        <f t="shared" si="2"/>
        <v>8.0044826084118822E-2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105</v>
      </c>
      <c r="C18" t="s">
        <v>112</v>
      </c>
      <c r="D18" t="s">
        <v>110</v>
      </c>
      <c r="E18" t="s">
        <v>106</v>
      </c>
      <c r="F18" t="s">
        <v>107</v>
      </c>
      <c r="G18" t="s">
        <v>108</v>
      </c>
      <c r="H18" s="1" t="s">
        <v>109</v>
      </c>
    </row>
    <row r="19" spans="2:8" x14ac:dyDescent="0.35">
      <c r="B19">
        <v>2</v>
      </c>
      <c r="C19">
        <v>6.6000000000000003E-2</v>
      </c>
      <c r="D19">
        <v>8.3000000000000004E-2</v>
      </c>
      <c r="E19">
        <f>(C19-D19)/($K$9-$K$10)</f>
        <v>-0.17000000000000004</v>
      </c>
      <c r="F19" s="2">
        <f>C19+(E19*($K$8-$K$9))</f>
        <v>6.73495420668387E-2</v>
      </c>
      <c r="G19" s="2">
        <f t="shared" ref="G19:G25" si="5">$K$3+(F19*$K$7)</f>
        <v>0.62411674449185328</v>
      </c>
      <c r="H19" s="3">
        <f t="shared" ref="H19:H25" si="6">10^G19</f>
        <v>4.2083974084803648</v>
      </c>
    </row>
    <row r="20" spans="2:8" x14ac:dyDescent="0.35">
      <c r="B20">
        <v>5</v>
      </c>
      <c r="C20">
        <v>0.85499999999999998</v>
      </c>
      <c r="D20">
        <v>0.85599999999999998</v>
      </c>
      <c r="E20">
        <f t="shared" ref="E20:E25" si="7">(C20-D20)/($K$9-$K$10)</f>
        <v>-1.0000000000000011E-2</v>
      </c>
      <c r="F20" s="2">
        <f t="shared" ref="F20:F25" si="8">C20+(E20*($K$8-$K$9))</f>
        <v>0.85507938482746104</v>
      </c>
      <c r="G20" s="2">
        <f t="shared" si="5"/>
        <v>0.84931803030448538</v>
      </c>
      <c r="H20" s="3">
        <f t="shared" si="6"/>
        <v>7.0683497427124848</v>
      </c>
    </row>
    <row r="21" spans="2:8" x14ac:dyDescent="0.35">
      <c r="B21">
        <v>10</v>
      </c>
      <c r="C21">
        <v>1.2310000000000001</v>
      </c>
      <c r="D21">
        <v>1.216</v>
      </c>
      <c r="E21">
        <f t="shared" si="7"/>
        <v>0.15000000000000127</v>
      </c>
      <c r="F21" s="2">
        <f t="shared" si="8"/>
        <v>1.2298092275880836</v>
      </c>
      <c r="G21" s="2">
        <f t="shared" si="5"/>
        <v>0.95644821357431264</v>
      </c>
      <c r="H21" s="3">
        <f t="shared" si="6"/>
        <v>9.0458256648281417</v>
      </c>
    </row>
    <row r="22" spans="2:8" x14ac:dyDescent="0.35">
      <c r="B22">
        <v>25</v>
      </c>
      <c r="C22">
        <v>1.6060000000000001</v>
      </c>
      <c r="D22">
        <v>1.5669999999999999</v>
      </c>
      <c r="E22">
        <f t="shared" si="7"/>
        <v>0.39000000000000157</v>
      </c>
      <c r="F22" s="2">
        <f t="shared" si="8"/>
        <v>1.6029039917290171</v>
      </c>
      <c r="G22" s="2">
        <f t="shared" si="5"/>
        <v>1.0631109500272613</v>
      </c>
      <c r="H22" s="3">
        <f t="shared" si="6"/>
        <v>11.564076340893156</v>
      </c>
    </row>
    <row r="23" spans="2:8" x14ac:dyDescent="0.35">
      <c r="B23">
        <v>50</v>
      </c>
      <c r="C23">
        <v>1.8340000000000001</v>
      </c>
      <c r="D23">
        <v>1.7769999999999999</v>
      </c>
      <c r="E23">
        <f t="shared" si="7"/>
        <v>0.57000000000000173</v>
      </c>
      <c r="F23" s="2">
        <f t="shared" si="8"/>
        <v>1.8294750648347173</v>
      </c>
      <c r="G23" s="2">
        <f t="shared" si="5"/>
        <v>1.1278845490730156</v>
      </c>
      <c r="H23" s="3">
        <f t="shared" si="6"/>
        <v>13.424080538724159</v>
      </c>
    </row>
    <row r="24" spans="2:8" x14ac:dyDescent="0.35">
      <c r="B24">
        <v>100</v>
      </c>
      <c r="C24">
        <v>2.0289999999999999</v>
      </c>
      <c r="D24">
        <v>1.9550000000000001</v>
      </c>
      <c r="E24">
        <f t="shared" si="7"/>
        <v>0.73999999999999855</v>
      </c>
      <c r="F24" s="2">
        <f t="shared" si="8"/>
        <v>2.0231255227678786</v>
      </c>
      <c r="G24" s="2">
        <f t="shared" si="5"/>
        <v>1.1832465904194742</v>
      </c>
      <c r="H24" s="3">
        <f t="shared" si="6"/>
        <v>15.249183496942058</v>
      </c>
    </row>
    <row r="25" spans="2:8" x14ac:dyDescent="0.35">
      <c r="B25">
        <v>200</v>
      </c>
      <c r="C25">
        <v>2.2010000000000001</v>
      </c>
      <c r="D25">
        <v>2.1080000000000001</v>
      </c>
      <c r="E25">
        <f t="shared" si="7"/>
        <v>0.92999999999999994</v>
      </c>
      <c r="F25" s="2">
        <f t="shared" si="8"/>
        <v>2.1936172110461176</v>
      </c>
      <c r="G25" s="2">
        <f t="shared" si="5"/>
        <v>1.2319878533962196</v>
      </c>
      <c r="H25" s="3">
        <f t="shared" si="6"/>
        <v>17.060346729536139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2019-04-16T20:00:16Z</dcterms:modified>
</cp:coreProperties>
</file>