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kanderkul\"/>
    </mc:Choice>
  </mc:AlternateContent>
  <xr:revisionPtr revIDLastSave="0" documentId="13_ncr:1_{A39F8C11-0C50-4329-95AC-DA70332792E2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3" l="1"/>
  <c r="E36" i="3"/>
  <c r="E35" i="3"/>
  <c r="E34" i="3"/>
  <c r="E33" i="3"/>
  <c r="E32" i="3"/>
  <c r="E31" i="3"/>
  <c r="D27" i="3"/>
  <c r="G26" i="3"/>
  <c r="H26" i="3" s="1"/>
  <c r="D26" i="3"/>
  <c r="G25" i="3"/>
  <c r="H25" i="3" s="1"/>
  <c r="D25" i="3"/>
  <c r="D24" i="3"/>
  <c r="D23" i="3"/>
  <c r="G22" i="3"/>
  <c r="H22" i="3" s="1"/>
  <c r="D22" i="3"/>
  <c r="G21" i="3"/>
  <c r="H21" i="3" s="1"/>
  <c r="D21" i="3"/>
  <c r="D20" i="3"/>
  <c r="D19" i="3"/>
  <c r="G18" i="3"/>
  <c r="H18" i="3" s="1"/>
  <c r="D18" i="3"/>
  <c r="G17" i="3"/>
  <c r="H17" i="3" s="1"/>
  <c r="D17" i="3"/>
  <c r="D16" i="3"/>
  <c r="D15" i="3"/>
  <c r="G14" i="3"/>
  <c r="H14" i="3" s="1"/>
  <c r="D14" i="3"/>
  <c r="G13" i="3"/>
  <c r="H13" i="3" s="1"/>
  <c r="D13" i="3"/>
  <c r="D12" i="3"/>
  <c r="D11" i="3"/>
  <c r="G10" i="3"/>
  <c r="H10" i="3" s="1"/>
  <c r="D10" i="3"/>
  <c r="G9" i="3"/>
  <c r="H9" i="3" s="1"/>
  <c r="D9" i="3"/>
  <c r="K8" i="3"/>
  <c r="D8" i="3"/>
  <c r="G7" i="3"/>
  <c r="H7" i="3" s="1"/>
  <c r="D7" i="3"/>
  <c r="D6" i="3"/>
  <c r="G5" i="3"/>
  <c r="H5" i="3" s="1"/>
  <c r="D5" i="3"/>
  <c r="D4" i="3"/>
  <c r="D3" i="3"/>
  <c r="K2" i="3"/>
  <c r="D2" i="3"/>
  <c r="K7" i="3" s="1"/>
  <c r="K1" i="3"/>
  <c r="G24" i="3" s="1"/>
  <c r="H24" i="3" s="1"/>
  <c r="D2" i="2"/>
  <c r="K2" i="2"/>
  <c r="E37" i="2"/>
  <c r="E36" i="2"/>
  <c r="E35" i="2"/>
  <c r="E34" i="2"/>
  <c r="E33" i="2"/>
  <c r="E32" i="2"/>
  <c r="E3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K6" i="2"/>
  <c r="D6" i="2"/>
  <c r="D5" i="2"/>
  <c r="D4" i="2"/>
  <c r="D3" i="2"/>
  <c r="K8" i="2" s="1"/>
  <c r="K7" i="2"/>
  <c r="K1" i="2"/>
  <c r="G13" i="2" s="1"/>
  <c r="H13" i="2" s="1"/>
  <c r="I15" i="1"/>
  <c r="I28" i="1"/>
  <c r="I26" i="1"/>
  <c r="I24" i="1"/>
  <c r="I9" i="1"/>
  <c r="I7" i="1"/>
  <c r="I25" i="1"/>
  <c r="I10" i="1"/>
  <c r="I18" i="1"/>
  <c r="I27" i="1"/>
  <c r="I11" i="1"/>
  <c r="I23" i="1"/>
  <c r="I13" i="1"/>
  <c r="I3" i="1"/>
  <c r="I6" i="1"/>
  <c r="I17" i="1"/>
  <c r="I16" i="1"/>
  <c r="I21" i="1"/>
  <c r="I5" i="1"/>
  <c r="I19" i="1"/>
  <c r="I4" i="1"/>
  <c r="I12" i="1"/>
  <c r="I20" i="1"/>
  <c r="I8" i="1"/>
  <c r="I14" i="1"/>
  <c r="H15" i="1"/>
  <c r="H28" i="1"/>
  <c r="H26" i="1"/>
  <c r="H24" i="1"/>
  <c r="H9" i="1"/>
  <c r="H7" i="1"/>
  <c r="H25" i="1"/>
  <c r="H10" i="1"/>
  <c r="H18" i="1"/>
  <c r="H27" i="1"/>
  <c r="H11" i="1"/>
  <c r="H23" i="1"/>
  <c r="H13" i="1"/>
  <c r="H3" i="1"/>
  <c r="H6" i="1"/>
  <c r="H17" i="1"/>
  <c r="H16" i="1"/>
  <c r="H21" i="1"/>
  <c r="H5" i="1"/>
  <c r="H19" i="1"/>
  <c r="H4" i="1"/>
  <c r="H12" i="1"/>
  <c r="H20" i="1"/>
  <c r="H8" i="1"/>
  <c r="H14" i="1"/>
  <c r="I22" i="1"/>
  <c r="H22" i="1"/>
  <c r="F33" i="3" l="1"/>
  <c r="F37" i="3"/>
  <c r="F34" i="3"/>
  <c r="F31" i="3"/>
  <c r="F35" i="3"/>
  <c r="G3" i="3"/>
  <c r="H3" i="3" s="1"/>
  <c r="F32" i="3"/>
  <c r="F36" i="3"/>
  <c r="K6" i="3"/>
  <c r="E20" i="3"/>
  <c r="E18" i="3"/>
  <c r="F25" i="3"/>
  <c r="E24" i="3"/>
  <c r="G2" i="3"/>
  <c r="H2" i="3" s="1"/>
  <c r="K3" i="3"/>
  <c r="F21" i="3" s="1"/>
  <c r="G4" i="3"/>
  <c r="H4" i="3" s="1"/>
  <c r="E5" i="3"/>
  <c r="G6" i="3"/>
  <c r="H6" i="3" s="1"/>
  <c r="E7" i="3"/>
  <c r="G8" i="3"/>
  <c r="H8" i="3" s="1"/>
  <c r="E9" i="3"/>
  <c r="G11" i="3"/>
  <c r="H11" i="3" s="1"/>
  <c r="F12" i="3"/>
  <c r="E13" i="3"/>
  <c r="G15" i="3"/>
  <c r="H15" i="3" s="1"/>
  <c r="G19" i="3"/>
  <c r="H19" i="3" s="1"/>
  <c r="F20" i="3"/>
  <c r="G23" i="3"/>
  <c r="H23" i="3" s="1"/>
  <c r="E25" i="3"/>
  <c r="G27" i="3"/>
  <c r="H27" i="3" s="1"/>
  <c r="G12" i="3"/>
  <c r="H12" i="3" s="1"/>
  <c r="G16" i="3"/>
  <c r="H16" i="3" s="1"/>
  <c r="G20" i="3"/>
  <c r="H20" i="3" s="1"/>
  <c r="G2" i="2"/>
  <c r="H2" i="2" s="1"/>
  <c r="G17" i="2"/>
  <c r="H17" i="2" s="1"/>
  <c r="G21" i="2"/>
  <c r="H21" i="2" s="1"/>
  <c r="F31" i="2"/>
  <c r="F35" i="2"/>
  <c r="F34" i="2"/>
  <c r="G5" i="2"/>
  <c r="H5" i="2" s="1"/>
  <c r="G7" i="2"/>
  <c r="H7" i="2" s="1"/>
  <c r="G9" i="2"/>
  <c r="H9" i="2" s="1"/>
  <c r="G25" i="2"/>
  <c r="H25" i="2" s="1"/>
  <c r="F32" i="2"/>
  <c r="F36" i="2"/>
  <c r="G3" i="2"/>
  <c r="H3" i="2" s="1"/>
  <c r="F33" i="2"/>
  <c r="F37" i="2"/>
  <c r="G10" i="2"/>
  <c r="H10" i="2" s="1"/>
  <c r="G14" i="2"/>
  <c r="H14" i="2" s="1"/>
  <c r="G18" i="2"/>
  <c r="H18" i="2" s="1"/>
  <c r="G22" i="2"/>
  <c r="H22" i="2" s="1"/>
  <c r="G26" i="2"/>
  <c r="H26" i="2" s="1"/>
  <c r="K3" i="2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12" i="2"/>
  <c r="H12" i="2" s="1"/>
  <c r="G16" i="2"/>
  <c r="H16" i="2" s="1"/>
  <c r="G20" i="2"/>
  <c r="H20" i="2" s="1"/>
  <c r="G24" i="2"/>
  <c r="H24" i="2" s="1"/>
  <c r="F17" i="3" l="1"/>
  <c r="E12" i="3"/>
  <c r="F24" i="3"/>
  <c r="E17" i="3"/>
  <c r="E26" i="3"/>
  <c r="E22" i="3"/>
  <c r="F23" i="3"/>
  <c r="F11" i="3"/>
  <c r="F8" i="3"/>
  <c r="F6" i="3"/>
  <c r="E27" i="3"/>
  <c r="F26" i="3"/>
  <c r="F22" i="3"/>
  <c r="E15" i="3"/>
  <c r="F14" i="3"/>
  <c r="F10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F27" i="3"/>
  <c r="F19" i="3"/>
  <c r="F15" i="3"/>
  <c r="F4" i="3"/>
  <c r="F2" i="3"/>
  <c r="E23" i="3"/>
  <c r="E19" i="3"/>
  <c r="F18" i="3"/>
  <c r="E11" i="3"/>
  <c r="E8" i="3"/>
  <c r="E6" i="3"/>
  <c r="E4" i="3"/>
  <c r="E2" i="3"/>
  <c r="K4" i="3" s="1"/>
  <c r="E16" i="3"/>
  <c r="E14" i="3"/>
  <c r="F13" i="3"/>
  <c r="F9" i="3"/>
  <c r="E21" i="3"/>
  <c r="F16" i="3"/>
  <c r="E3" i="3"/>
  <c r="F3" i="3"/>
  <c r="F7" i="3"/>
  <c r="E10" i="3"/>
  <c r="F5" i="3"/>
  <c r="F8" i="2"/>
  <c r="E2" i="2"/>
  <c r="F2" i="2"/>
  <c r="E16" i="2"/>
  <c r="E21" i="2"/>
  <c r="E24" i="2"/>
  <c r="E25" i="2"/>
  <c r="F11" i="2"/>
  <c r="F23" i="2"/>
  <c r="F6" i="2"/>
  <c r="E20" i="2"/>
  <c r="E12" i="2"/>
  <c r="E13" i="2"/>
  <c r="F15" i="2"/>
  <c r="F27" i="2"/>
  <c r="F4" i="2"/>
  <c r="F20" i="2"/>
  <c r="F19" i="2"/>
  <c r="E26" i="2"/>
  <c r="F25" i="2"/>
  <c r="E22" i="2"/>
  <c r="F21" i="2"/>
  <c r="E18" i="2"/>
  <c r="F17" i="2"/>
  <c r="E14" i="2"/>
  <c r="F13" i="2"/>
  <c r="E10" i="2"/>
  <c r="F9" i="2"/>
  <c r="F7" i="2"/>
  <c r="F5" i="2"/>
  <c r="F3" i="2"/>
  <c r="F26" i="2"/>
  <c r="E15" i="2"/>
  <c r="E8" i="2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E7" i="2"/>
  <c r="E5" i="2"/>
  <c r="E3" i="2"/>
  <c r="E27" i="2"/>
  <c r="E23" i="2"/>
  <c r="E19" i="2"/>
  <c r="F14" i="2"/>
  <c r="E11" i="2"/>
  <c r="E6" i="2"/>
  <c r="E4" i="2"/>
  <c r="F22" i="2"/>
  <c r="F18" i="2"/>
  <c r="F10" i="2"/>
  <c r="F12" i="2"/>
  <c r="F24" i="2"/>
  <c r="E17" i="2"/>
  <c r="F16" i="2"/>
  <c r="E9" i="2"/>
  <c r="K5" i="3" l="1"/>
  <c r="K5" i="2"/>
  <c r="K4" i="2"/>
</calcChain>
</file>

<file path=xl/sharedStrings.xml><?xml version="1.0" encoding="utf-8"?>
<sst xmlns="http://schemas.openxmlformats.org/spreadsheetml/2006/main" count="294" uniqueCount="185">
  <si>
    <t>Iskanderkul</t>
  </si>
  <si>
    <t>start_date</t>
  </si>
  <si>
    <t>end_date</t>
  </si>
  <si>
    <t>duration</t>
  </si>
  <si>
    <t>peak</t>
  </si>
  <si>
    <t>sum</t>
  </si>
  <si>
    <t>average</t>
  </si>
  <si>
    <t>median</t>
  </si>
  <si>
    <t>12/01/1932</t>
  </si>
  <si>
    <t>12/01/1933</t>
  </si>
  <si>
    <t>12</t>
  </si>
  <si>
    <t>-1.67</t>
  </si>
  <si>
    <t>-14.5</t>
  </si>
  <si>
    <t>-1.21</t>
  </si>
  <si>
    <t>-1.27</t>
  </si>
  <si>
    <t>11/01/1934</t>
  </si>
  <si>
    <t>10/01/1935</t>
  </si>
  <si>
    <t>11</t>
  </si>
  <si>
    <t>-2.06</t>
  </si>
  <si>
    <t>-8.47</t>
  </si>
  <si>
    <t>-0.77</t>
  </si>
  <si>
    <t>-0.72</t>
  </si>
  <si>
    <t>05/01/1936</t>
  </si>
  <si>
    <t>02/01/1938</t>
  </si>
  <si>
    <t>21</t>
  </si>
  <si>
    <t>-1.92</t>
  </si>
  <si>
    <t>-21.29</t>
  </si>
  <si>
    <t>-1.01</t>
  </si>
  <si>
    <t>-0.96</t>
  </si>
  <si>
    <t>10/01/1938</t>
  </si>
  <si>
    <t>11/01/1939</t>
  </si>
  <si>
    <t>13</t>
  </si>
  <si>
    <t>-3.27</t>
  </si>
  <si>
    <t>-18.42</t>
  </si>
  <si>
    <t>-1.42</t>
  </si>
  <si>
    <t>-1.19</t>
  </si>
  <si>
    <t>04/01/1944</t>
  </si>
  <si>
    <t>08/01/1945</t>
  </si>
  <si>
    <t>16</t>
  </si>
  <si>
    <t>-2.31</t>
  </si>
  <si>
    <t>-17.02</t>
  </si>
  <si>
    <t>-1.06</t>
  </si>
  <si>
    <t>-0.95</t>
  </si>
  <si>
    <t>01/01/1947</t>
  </si>
  <si>
    <t>05/01/1947</t>
  </si>
  <si>
    <t>4</t>
  </si>
  <si>
    <t>-3.52</t>
  </si>
  <si>
    <t>-0.88</t>
  </si>
  <si>
    <t>-0.87</t>
  </si>
  <si>
    <t>12/01/1948</t>
  </si>
  <si>
    <t>03/01/1949</t>
  </si>
  <si>
    <t>3</t>
  </si>
  <si>
    <t>-1.36</t>
  </si>
  <si>
    <t>-2.34</t>
  </si>
  <si>
    <t>-0.78</t>
  </si>
  <si>
    <t>-0.5</t>
  </si>
  <si>
    <t>07/01/1950</t>
  </si>
  <si>
    <t>10/01/1951</t>
  </si>
  <si>
    <t>15</t>
  </si>
  <si>
    <t>-2.05</t>
  </si>
  <si>
    <t>-17.73</t>
  </si>
  <si>
    <t>-1.18</t>
  </si>
  <si>
    <t>-0.99</t>
  </si>
  <si>
    <t>11/01/1952</t>
  </si>
  <si>
    <t>03/01/1953</t>
  </si>
  <si>
    <t>-1.93</t>
  </si>
  <si>
    <t>-6.33</t>
  </si>
  <si>
    <t>-1.58</t>
  </si>
  <si>
    <t>-1.57</t>
  </si>
  <si>
    <t>01/01/1955</t>
  </si>
  <si>
    <t>02/01/1956</t>
  </si>
  <si>
    <t>-1.33</t>
  </si>
  <si>
    <t>-9.36</t>
  </si>
  <si>
    <t>-0.76</t>
  </si>
  <si>
    <t>08/01/1956</t>
  </si>
  <si>
    <t>03/01/1958</t>
  </si>
  <si>
    <t>19</t>
  </si>
  <si>
    <t>-1.72</t>
  </si>
  <si>
    <t>-18.71</t>
  </si>
  <si>
    <t>-0.98</t>
  </si>
  <si>
    <t>-1.03</t>
  </si>
  <si>
    <t>11/01/1960</t>
  </si>
  <si>
    <t>08/01/1961</t>
  </si>
  <si>
    <t>9</t>
  </si>
  <si>
    <t>-1.78</t>
  </si>
  <si>
    <t>-6.68</t>
  </si>
  <si>
    <t>-0.74</t>
  </si>
  <si>
    <t>-0.59</t>
  </si>
  <si>
    <t>01/01/1962</t>
  </si>
  <si>
    <t>06/01/1963</t>
  </si>
  <si>
    <t>17</t>
  </si>
  <si>
    <t>-2.13</t>
  </si>
  <si>
    <t>-14.84</t>
  </si>
  <si>
    <t>05/01/1965</t>
  </si>
  <si>
    <t>11/01/1965</t>
  </si>
  <si>
    <t>6</t>
  </si>
  <si>
    <t>-1.54</t>
  </si>
  <si>
    <t>-7.01</t>
  </si>
  <si>
    <t>-1.17</t>
  </si>
  <si>
    <t>09/01/1966</t>
  </si>
  <si>
    <t>10/01/1966</t>
  </si>
  <si>
    <t>1</t>
  </si>
  <si>
    <t>06/01/1970</t>
  </si>
  <si>
    <t>09/01/1970</t>
  </si>
  <si>
    <t>-1.15</t>
  </si>
  <si>
    <t>-1.55</t>
  </si>
  <si>
    <t>-0.52</t>
  </si>
  <si>
    <t>-0.24</t>
  </si>
  <si>
    <t>06/01/1971</t>
  </si>
  <si>
    <t>01/01/1972</t>
  </si>
  <si>
    <t>7</t>
  </si>
  <si>
    <t>-2.68</t>
  </si>
  <si>
    <t>-9.24</t>
  </si>
  <si>
    <t>-1.32</t>
  </si>
  <si>
    <t>-1.41</t>
  </si>
  <si>
    <t>11/01/1973</t>
  </si>
  <si>
    <t>04/01/1974</t>
  </si>
  <si>
    <t>5</t>
  </si>
  <si>
    <t>-2.21</t>
  </si>
  <si>
    <t>-9.14</t>
  </si>
  <si>
    <t>-1.83</t>
  </si>
  <si>
    <t>04/01/1975</t>
  </si>
  <si>
    <t>01/01/1976</t>
  </si>
  <si>
    <t>-1.91</t>
  </si>
  <si>
    <t>-12.26</t>
  </si>
  <si>
    <t>-1.62</t>
  </si>
  <si>
    <t>09/01/1977</t>
  </si>
  <si>
    <t>12/01/1977</t>
  </si>
  <si>
    <t>-1.39</t>
  </si>
  <si>
    <t>-0.46</t>
  </si>
  <si>
    <t>-0.14</t>
  </si>
  <si>
    <t>04/01/1982</t>
  </si>
  <si>
    <t>10/01/1982</t>
  </si>
  <si>
    <t>-2.18</t>
  </si>
  <si>
    <t>-10.41</t>
  </si>
  <si>
    <t>-1.74</t>
  </si>
  <si>
    <t>-1.81</t>
  </si>
  <si>
    <t>02/01/1984</t>
  </si>
  <si>
    <t>03/01/1984</t>
  </si>
  <si>
    <t>09/01/1984</t>
  </si>
  <si>
    <t>10/01/1985</t>
  </si>
  <si>
    <t>-1.5</t>
  </si>
  <si>
    <t>-6.75</t>
  </si>
  <si>
    <t>-0.34</t>
  </si>
  <si>
    <t>03/01/1986</t>
  </si>
  <si>
    <t>04/01/1987</t>
  </si>
  <si>
    <t>-10.42</t>
  </si>
  <si>
    <t>-0.8</t>
  </si>
  <si>
    <t>06/01/1989</t>
  </si>
  <si>
    <t>11/01/1989</t>
  </si>
  <si>
    <t>-3.31</t>
  </si>
  <si>
    <t>-0.66</t>
  </si>
  <si>
    <t>-0.58</t>
  </si>
  <si>
    <t>12/01/1995</t>
  </si>
  <si>
    <t>06/01/1996</t>
  </si>
  <si>
    <t>-1.88</t>
  </si>
  <si>
    <t>-7.81</t>
  </si>
  <si>
    <t>-1.3</t>
  </si>
  <si>
    <t>-1.29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</si>
  <si>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</si>
  <si>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</si>
  <si>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</si>
  <si>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</si>
  <si>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</si>
  <si>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</si>
  <si>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</si>
  <si>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</si>
  <si>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</si>
  <si>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</si>
  <si>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</si>
  <si>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</si>
  <si>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</si>
  <si>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</si>
  <si>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</si>
  <si>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</si>
  <si>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</si>
  <si>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</si>
  <si>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</si>
  <si>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</si>
  <si>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</si>
  <si>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</si>
  <si>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</si>
  <si>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</si>
  <si>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(-0.8)</t>
  </si>
  <si>
    <t>K (-0.9)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</si>
</sst>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>
      <selection activeCell="I28" sqref="I3:I28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159</v>
      </c>
    </row>
    <row r="3" spans="1:9" x14ac:dyDescent="0.35">
      <c r="A3" t="s">
        <v>99</v>
      </c>
      <c r="B3" t="s">
        <v>100</v>
      </c>
      <c r="C3" t="s">
        <v>101</v>
      </c>
      <c r="D3" t="s">
        <v>80</v>
      </c>
      <c r="E3" t="s">
        <v>80</v>
      </c>
      <c r="F3" t="s">
        <v>80</v>
      </c>
      <c r="G3" t="s">
        <v>80</v>
      </c>
      <c r="H3">
        <f>C3*1</f>
        <v>1</v>
      </c>
      <c r="I3">
        <f>E3*-1</f>
        <v>1.03</v>
      </c>
    </row>
    <row r="4" spans="1:9" x14ac:dyDescent="0.35">
      <c r="A4" t="s">
        <v>137</v>
      </c>
      <c r="B4" t="s">
        <v>138</v>
      </c>
      <c r="C4" t="s">
        <v>101</v>
      </c>
      <c r="D4" t="s">
        <v>98</v>
      </c>
      <c r="E4" t="s">
        <v>98</v>
      </c>
      <c r="F4" t="s">
        <v>98</v>
      </c>
      <c r="G4" t="s">
        <v>98</v>
      </c>
      <c r="H4">
        <f>C4*1</f>
        <v>1</v>
      </c>
      <c r="I4">
        <f>E4*-1</f>
        <v>1.17</v>
      </c>
    </row>
    <row r="5" spans="1:9" x14ac:dyDescent="0.35">
      <c r="A5" t="s">
        <v>126</v>
      </c>
      <c r="B5" t="s">
        <v>127</v>
      </c>
      <c r="C5" t="s">
        <v>51</v>
      </c>
      <c r="D5" t="s">
        <v>61</v>
      </c>
      <c r="E5" t="s">
        <v>128</v>
      </c>
      <c r="F5" t="s">
        <v>129</v>
      </c>
      <c r="G5" t="s">
        <v>130</v>
      </c>
      <c r="H5">
        <f>C5*1</f>
        <v>3</v>
      </c>
      <c r="I5">
        <f>E5*-1</f>
        <v>1.39</v>
      </c>
    </row>
    <row r="6" spans="1:9" x14ac:dyDescent="0.35">
      <c r="A6" t="s">
        <v>102</v>
      </c>
      <c r="B6" t="s">
        <v>103</v>
      </c>
      <c r="C6" t="s">
        <v>51</v>
      </c>
      <c r="D6" t="s">
        <v>104</v>
      </c>
      <c r="E6" t="s">
        <v>105</v>
      </c>
      <c r="F6" t="s">
        <v>106</v>
      </c>
      <c r="G6" t="s">
        <v>107</v>
      </c>
      <c r="H6">
        <f>C6*1</f>
        <v>3</v>
      </c>
      <c r="I6">
        <f>E6*-1</f>
        <v>1.55</v>
      </c>
    </row>
    <row r="7" spans="1:9" x14ac:dyDescent="0.35">
      <c r="A7" t="s">
        <v>49</v>
      </c>
      <c r="B7" t="s">
        <v>50</v>
      </c>
      <c r="C7" t="s">
        <v>51</v>
      </c>
      <c r="D7" t="s">
        <v>52</v>
      </c>
      <c r="E7" t="s">
        <v>53</v>
      </c>
      <c r="F7" t="s">
        <v>54</v>
      </c>
      <c r="G7" t="s">
        <v>55</v>
      </c>
      <c r="H7">
        <f>C7*1</f>
        <v>3</v>
      </c>
      <c r="I7">
        <f>E7*-1</f>
        <v>2.34</v>
      </c>
    </row>
    <row r="8" spans="1:9" x14ac:dyDescent="0.35">
      <c r="A8" t="s">
        <v>148</v>
      </c>
      <c r="B8" t="s">
        <v>149</v>
      </c>
      <c r="C8" t="s">
        <v>117</v>
      </c>
      <c r="D8" t="s">
        <v>61</v>
      </c>
      <c r="E8" t="s">
        <v>150</v>
      </c>
      <c r="F8" t="s">
        <v>151</v>
      </c>
      <c r="G8" t="s">
        <v>152</v>
      </c>
      <c r="H8">
        <f>C8*1</f>
        <v>5</v>
      </c>
      <c r="I8">
        <f>E8*-1</f>
        <v>3.31</v>
      </c>
    </row>
    <row r="9" spans="1:9" x14ac:dyDescent="0.35">
      <c r="A9" t="s">
        <v>43</v>
      </c>
      <c r="B9" t="s">
        <v>44</v>
      </c>
      <c r="C9" t="s">
        <v>45</v>
      </c>
      <c r="D9" t="s">
        <v>35</v>
      </c>
      <c r="E9" t="s">
        <v>46</v>
      </c>
      <c r="F9" t="s">
        <v>47</v>
      </c>
      <c r="G9" t="s">
        <v>48</v>
      </c>
      <c r="H9">
        <f>C9*1</f>
        <v>4</v>
      </c>
      <c r="I9">
        <f>E9*-1</f>
        <v>3.52</v>
      </c>
    </row>
    <row r="10" spans="1:9" x14ac:dyDescent="0.35">
      <c r="A10" t="s">
        <v>63</v>
      </c>
      <c r="B10" t="s">
        <v>64</v>
      </c>
      <c r="C10" t="s">
        <v>45</v>
      </c>
      <c r="D10" t="s">
        <v>65</v>
      </c>
      <c r="E10" t="s">
        <v>66</v>
      </c>
      <c r="F10" t="s">
        <v>67</v>
      </c>
      <c r="G10" t="s">
        <v>68</v>
      </c>
      <c r="H10">
        <f>C10*1</f>
        <v>4</v>
      </c>
      <c r="I10">
        <f>E10*-1</f>
        <v>6.33</v>
      </c>
    </row>
    <row r="11" spans="1:9" x14ac:dyDescent="0.35">
      <c r="A11" t="s">
        <v>81</v>
      </c>
      <c r="B11" t="s">
        <v>82</v>
      </c>
      <c r="C11" t="s">
        <v>83</v>
      </c>
      <c r="D11" t="s">
        <v>84</v>
      </c>
      <c r="E11" t="s">
        <v>85</v>
      </c>
      <c r="F11" t="s">
        <v>86</v>
      </c>
      <c r="G11" t="s">
        <v>87</v>
      </c>
      <c r="H11">
        <f>C11*1</f>
        <v>9</v>
      </c>
      <c r="I11">
        <f>E11*-1</f>
        <v>6.68</v>
      </c>
    </row>
    <row r="12" spans="1:9" x14ac:dyDescent="0.35">
      <c r="A12" t="s">
        <v>139</v>
      </c>
      <c r="B12" t="s">
        <v>140</v>
      </c>
      <c r="C12" t="s">
        <v>31</v>
      </c>
      <c r="D12" t="s">
        <v>141</v>
      </c>
      <c r="E12" t="s">
        <v>142</v>
      </c>
      <c r="F12" t="s">
        <v>106</v>
      </c>
      <c r="G12" t="s">
        <v>143</v>
      </c>
      <c r="H12">
        <f>C12*1</f>
        <v>13</v>
      </c>
      <c r="I12">
        <f>E12*-1</f>
        <v>6.75</v>
      </c>
    </row>
    <row r="13" spans="1:9" x14ac:dyDescent="0.35">
      <c r="A13" t="s">
        <v>93</v>
      </c>
      <c r="B13" t="s">
        <v>94</v>
      </c>
      <c r="C13" t="s">
        <v>95</v>
      </c>
      <c r="D13" t="s">
        <v>96</v>
      </c>
      <c r="E13" t="s">
        <v>97</v>
      </c>
      <c r="F13" t="s">
        <v>98</v>
      </c>
      <c r="G13" t="s">
        <v>52</v>
      </c>
      <c r="H13">
        <f>C13*1</f>
        <v>6</v>
      </c>
      <c r="I13">
        <f>E13*-1</f>
        <v>7.01</v>
      </c>
    </row>
    <row r="14" spans="1:9" x14ac:dyDescent="0.35">
      <c r="A14" t="s">
        <v>153</v>
      </c>
      <c r="B14" t="s">
        <v>154</v>
      </c>
      <c r="C14" t="s">
        <v>95</v>
      </c>
      <c r="D14" t="s">
        <v>155</v>
      </c>
      <c r="E14" t="s">
        <v>156</v>
      </c>
      <c r="F14" t="s">
        <v>157</v>
      </c>
      <c r="G14" t="s">
        <v>158</v>
      </c>
      <c r="H14">
        <f>C14*1</f>
        <v>6</v>
      </c>
      <c r="I14">
        <f>E14*-1</f>
        <v>7.81</v>
      </c>
    </row>
    <row r="15" spans="1:9" x14ac:dyDescent="0.35">
      <c r="A15" t="s">
        <v>15</v>
      </c>
      <c r="B15" t="s">
        <v>16</v>
      </c>
      <c r="C15" t="s">
        <v>17</v>
      </c>
      <c r="D15" t="s">
        <v>18</v>
      </c>
      <c r="E15" t="s">
        <v>19</v>
      </c>
      <c r="F15" t="s">
        <v>20</v>
      </c>
      <c r="G15" t="s">
        <v>21</v>
      </c>
      <c r="H15">
        <f>C15*1</f>
        <v>11</v>
      </c>
      <c r="I15">
        <f>E15*-1</f>
        <v>8.4700000000000006</v>
      </c>
    </row>
    <row r="16" spans="1:9" x14ac:dyDescent="0.35">
      <c r="A16" t="s">
        <v>115</v>
      </c>
      <c r="B16" t="s">
        <v>116</v>
      </c>
      <c r="C16" t="s">
        <v>117</v>
      </c>
      <c r="D16" t="s">
        <v>118</v>
      </c>
      <c r="E16" t="s">
        <v>119</v>
      </c>
      <c r="F16" t="s">
        <v>120</v>
      </c>
      <c r="G16" t="s">
        <v>18</v>
      </c>
      <c r="H16">
        <f>C16*1</f>
        <v>5</v>
      </c>
      <c r="I16">
        <f>E16*-1</f>
        <v>9.14</v>
      </c>
    </row>
    <row r="17" spans="1:9" x14ac:dyDescent="0.35">
      <c r="A17" t="s">
        <v>108</v>
      </c>
      <c r="B17" t="s">
        <v>109</v>
      </c>
      <c r="C17" t="s">
        <v>110</v>
      </c>
      <c r="D17" t="s">
        <v>111</v>
      </c>
      <c r="E17" t="s">
        <v>112</v>
      </c>
      <c r="F17" t="s">
        <v>113</v>
      </c>
      <c r="G17" t="s">
        <v>114</v>
      </c>
      <c r="H17">
        <f>C17*1</f>
        <v>7</v>
      </c>
      <c r="I17">
        <f>E17*-1</f>
        <v>9.24</v>
      </c>
    </row>
    <row r="18" spans="1:9" x14ac:dyDescent="0.35">
      <c r="A18" t="s">
        <v>69</v>
      </c>
      <c r="B18" t="s">
        <v>70</v>
      </c>
      <c r="C18" t="s">
        <v>31</v>
      </c>
      <c r="D18" t="s">
        <v>71</v>
      </c>
      <c r="E18" t="s">
        <v>72</v>
      </c>
      <c r="F18" t="s">
        <v>21</v>
      </c>
      <c r="G18" t="s">
        <v>73</v>
      </c>
      <c r="H18">
        <f>C18*1</f>
        <v>13</v>
      </c>
      <c r="I18">
        <f>E18*-1</f>
        <v>9.36</v>
      </c>
    </row>
    <row r="19" spans="1:9" x14ac:dyDescent="0.35">
      <c r="A19" t="s">
        <v>131</v>
      </c>
      <c r="B19" t="s">
        <v>132</v>
      </c>
      <c r="C19" t="s">
        <v>95</v>
      </c>
      <c r="D19" t="s">
        <v>133</v>
      </c>
      <c r="E19" t="s">
        <v>134</v>
      </c>
      <c r="F19" t="s">
        <v>135</v>
      </c>
      <c r="G19" t="s">
        <v>136</v>
      </c>
      <c r="H19">
        <f>C19*1</f>
        <v>6</v>
      </c>
      <c r="I19">
        <f>E19*-1</f>
        <v>10.41</v>
      </c>
    </row>
    <row r="20" spans="1:9" x14ac:dyDescent="0.35">
      <c r="A20" t="s">
        <v>144</v>
      </c>
      <c r="B20" t="s">
        <v>145</v>
      </c>
      <c r="C20" t="s">
        <v>31</v>
      </c>
      <c r="D20" t="s">
        <v>141</v>
      </c>
      <c r="E20" t="s">
        <v>146</v>
      </c>
      <c r="F20" t="s">
        <v>147</v>
      </c>
      <c r="G20" t="s">
        <v>47</v>
      </c>
      <c r="H20">
        <f>C20*1</f>
        <v>13</v>
      </c>
      <c r="I20">
        <f>E20*-1</f>
        <v>10.42</v>
      </c>
    </row>
    <row r="21" spans="1:9" x14ac:dyDescent="0.35">
      <c r="A21" t="s">
        <v>121</v>
      </c>
      <c r="B21" t="s">
        <v>122</v>
      </c>
      <c r="C21" t="s">
        <v>83</v>
      </c>
      <c r="D21" t="s">
        <v>123</v>
      </c>
      <c r="E21" t="s">
        <v>124</v>
      </c>
      <c r="F21" t="s">
        <v>52</v>
      </c>
      <c r="G21" t="s">
        <v>125</v>
      </c>
      <c r="H21">
        <f>C21*1</f>
        <v>9</v>
      </c>
      <c r="I21">
        <f>E21*-1</f>
        <v>12.26</v>
      </c>
    </row>
    <row r="22" spans="1:9" x14ac:dyDescent="0.3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14</v>
      </c>
      <c r="H22">
        <f>C22*1</f>
        <v>12</v>
      </c>
      <c r="I22">
        <f>E22*-1</f>
        <v>14.5</v>
      </c>
    </row>
    <row r="23" spans="1:9" x14ac:dyDescent="0.35">
      <c r="A23" t="s">
        <v>88</v>
      </c>
      <c r="B23" t="s">
        <v>89</v>
      </c>
      <c r="C23" t="s">
        <v>90</v>
      </c>
      <c r="D23" t="s">
        <v>91</v>
      </c>
      <c r="E23" t="s">
        <v>92</v>
      </c>
      <c r="F23" t="s">
        <v>48</v>
      </c>
      <c r="G23" t="s">
        <v>48</v>
      </c>
      <c r="H23">
        <f>C23*1</f>
        <v>17</v>
      </c>
      <c r="I23">
        <f>E23*-1</f>
        <v>14.84</v>
      </c>
    </row>
    <row r="24" spans="1:9" x14ac:dyDescent="0.35">
      <c r="A24" t="s">
        <v>36</v>
      </c>
      <c r="B24" t="s">
        <v>37</v>
      </c>
      <c r="C24" t="s">
        <v>38</v>
      </c>
      <c r="D24" t="s">
        <v>39</v>
      </c>
      <c r="E24" t="s">
        <v>40</v>
      </c>
      <c r="F24" t="s">
        <v>41</v>
      </c>
      <c r="G24" t="s">
        <v>42</v>
      </c>
      <c r="H24">
        <f>C24*1</f>
        <v>16</v>
      </c>
      <c r="I24">
        <f>E24*-1</f>
        <v>17.02</v>
      </c>
    </row>
    <row r="25" spans="1:9" x14ac:dyDescent="0.35">
      <c r="A25" t="s">
        <v>56</v>
      </c>
      <c r="B25" t="s">
        <v>57</v>
      </c>
      <c r="C25" t="s">
        <v>58</v>
      </c>
      <c r="D25" t="s">
        <v>59</v>
      </c>
      <c r="E25" t="s">
        <v>60</v>
      </c>
      <c r="F25" t="s">
        <v>61</v>
      </c>
      <c r="G25" t="s">
        <v>62</v>
      </c>
      <c r="H25">
        <f>C25*1</f>
        <v>15</v>
      </c>
      <c r="I25">
        <f>E25*-1</f>
        <v>17.73</v>
      </c>
    </row>
    <row r="26" spans="1:9" x14ac:dyDescent="0.35">
      <c r="A26" t="s">
        <v>29</v>
      </c>
      <c r="B26" t="s">
        <v>30</v>
      </c>
      <c r="C26" t="s">
        <v>31</v>
      </c>
      <c r="D26" t="s">
        <v>32</v>
      </c>
      <c r="E26" t="s">
        <v>33</v>
      </c>
      <c r="F26" t="s">
        <v>34</v>
      </c>
      <c r="G26" t="s">
        <v>35</v>
      </c>
      <c r="H26">
        <f>C26*1</f>
        <v>13</v>
      </c>
      <c r="I26">
        <f>E26*-1</f>
        <v>18.420000000000002</v>
      </c>
    </row>
    <row r="27" spans="1:9" x14ac:dyDescent="0.35">
      <c r="A27" t="s">
        <v>74</v>
      </c>
      <c r="B27" t="s">
        <v>75</v>
      </c>
      <c r="C27" t="s">
        <v>76</v>
      </c>
      <c r="D27" t="s">
        <v>77</v>
      </c>
      <c r="E27" t="s">
        <v>78</v>
      </c>
      <c r="F27" t="s">
        <v>79</v>
      </c>
      <c r="G27" t="s">
        <v>80</v>
      </c>
      <c r="H27">
        <f>C27*1</f>
        <v>19</v>
      </c>
      <c r="I27">
        <f>E27*-1</f>
        <v>18.71</v>
      </c>
    </row>
    <row r="28" spans="1:9" x14ac:dyDescent="0.35">
      <c r="A28" t="s">
        <v>22</v>
      </c>
      <c r="B28" t="s">
        <v>23</v>
      </c>
      <c r="C28" t="s">
        <v>24</v>
      </c>
      <c r="D28" t="s">
        <v>25</v>
      </c>
      <c r="E28" t="s">
        <v>26</v>
      </c>
      <c r="F28" t="s">
        <v>27</v>
      </c>
      <c r="G28" t="s">
        <v>28</v>
      </c>
      <c r="H28">
        <f>C28*1</f>
        <v>21</v>
      </c>
      <c r="I28">
        <f>E28*-1</f>
        <v>21.29</v>
      </c>
    </row>
  </sheetData>
  <sortState xmlns:xlrd2="http://schemas.microsoft.com/office/spreadsheetml/2017/richdata2" ref="A3:I2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A83D-ABAD-4680-B75C-E0AA86CDA776}">
  <dimension ref="A1:K37"/>
  <sheetViews>
    <sheetView topLeftCell="A22" workbookViewId="0">
      <selection activeCell="H36" sqref="H36"/>
    </sheetView>
  </sheetViews>
  <sheetFormatPr defaultRowHeight="14.5" x14ac:dyDescent="0.35"/>
  <sheetData>
    <row r="1" spans="1:11" x14ac:dyDescent="0.35">
      <c r="A1" t="s">
        <v>160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  <c r="G1" t="s">
        <v>166</v>
      </c>
      <c r="H1" t="s">
        <v>167</v>
      </c>
      <c r="J1" t="s">
        <v>168</v>
      </c>
      <c r="K1">
        <f>COUNT(C2:C27)</f>
        <v>26</v>
      </c>
    </row>
    <row r="2" spans="1:11" x14ac:dyDescent="0.35">
      <c r="A2">
        <v>1</v>
      </c>
      <c r="B2" t="s">
        <v>99</v>
      </c>
      <c r="C2">
        <v>1</v>
      </c>
      <c r="D2">
        <f t="shared" ref="D2:D27" si="0">LOG(C2)</f>
        <v>0</v>
      </c>
      <c r="E2">
        <f t="shared" ref="E2:E27" si="1">(D2-$K$3)^2</f>
        <v>0.7100940878512636</v>
      </c>
      <c r="F2">
        <f t="shared" ref="F2:F27" si="2">(D2-$K$3)^3</f>
        <v>-0.59837555758417682</v>
      </c>
      <c r="G2">
        <f t="shared" ref="G2:G27" si="3">($K$1+1)/A2</f>
        <v>27</v>
      </c>
      <c r="H2">
        <f t="shared" ref="H2:H27" si="4">1/G2</f>
        <v>3.7037037037037035E-2</v>
      </c>
      <c r="J2" t="s">
        <v>169</v>
      </c>
      <c r="K2">
        <f>AVERAGE(C2:C27)</f>
        <v>9.0384615384615383</v>
      </c>
    </row>
    <row r="3" spans="1:11" x14ac:dyDescent="0.35">
      <c r="A3">
        <v>2</v>
      </c>
      <c r="B3" t="s">
        <v>137</v>
      </c>
      <c r="C3">
        <v>1</v>
      </c>
      <c r="D3">
        <f t="shared" si="0"/>
        <v>0</v>
      </c>
      <c r="E3">
        <f t="shared" si="1"/>
        <v>0.7100940878512636</v>
      </c>
      <c r="F3">
        <f t="shared" si="2"/>
        <v>-0.59837555758417682</v>
      </c>
      <c r="G3">
        <f t="shared" si="3"/>
        <v>13.5</v>
      </c>
      <c r="H3">
        <f t="shared" si="4"/>
        <v>7.407407407407407E-2</v>
      </c>
      <c r="J3" t="s">
        <v>170</v>
      </c>
      <c r="K3">
        <f>AVERAGE(D2:D27)</f>
        <v>0.84267080633617752</v>
      </c>
    </row>
    <row r="4" spans="1:11" x14ac:dyDescent="0.35">
      <c r="A4">
        <v>3</v>
      </c>
      <c r="B4" t="s">
        <v>49</v>
      </c>
      <c r="C4">
        <v>3</v>
      </c>
      <c r="D4">
        <f t="shared" si="0"/>
        <v>0.47712125471966244</v>
      </c>
      <c r="E4">
        <f t="shared" si="1"/>
        <v>0.13362647468703523</v>
      </c>
      <c r="F4">
        <f t="shared" si="2"/>
        <v>-4.8847097905941335E-2</v>
      </c>
      <c r="G4">
        <f t="shared" si="3"/>
        <v>9</v>
      </c>
      <c r="H4">
        <f t="shared" si="4"/>
        <v>0.1111111111111111</v>
      </c>
      <c r="J4" t="s">
        <v>171</v>
      </c>
      <c r="K4">
        <f>SUM(E2:E27)</f>
        <v>3.2176495483327963</v>
      </c>
    </row>
    <row r="5" spans="1:11" x14ac:dyDescent="0.35">
      <c r="A5">
        <v>4</v>
      </c>
      <c r="B5" t="s">
        <v>102</v>
      </c>
      <c r="C5">
        <v>3</v>
      </c>
      <c r="D5">
        <f t="shared" si="0"/>
        <v>0.47712125471966244</v>
      </c>
      <c r="E5">
        <f t="shared" si="1"/>
        <v>0.13362647468703523</v>
      </c>
      <c r="F5">
        <f t="shared" si="2"/>
        <v>-4.8847097905941335E-2</v>
      </c>
      <c r="G5">
        <f t="shared" si="3"/>
        <v>6.75</v>
      </c>
      <c r="H5">
        <f t="shared" si="4"/>
        <v>0.14814814814814814</v>
      </c>
      <c r="J5" t="s">
        <v>172</v>
      </c>
      <c r="K5">
        <f>SUM(F2:F27)</f>
        <v>-0.93837903188908267</v>
      </c>
    </row>
    <row r="6" spans="1:11" x14ac:dyDescent="0.35">
      <c r="A6">
        <v>5</v>
      </c>
      <c r="B6" t="s">
        <v>126</v>
      </c>
      <c r="C6">
        <v>3</v>
      </c>
      <c r="D6">
        <f t="shared" si="0"/>
        <v>0.47712125471966244</v>
      </c>
      <c r="E6">
        <f t="shared" si="1"/>
        <v>0.13362647468703523</v>
      </c>
      <c r="F6">
        <f t="shared" si="2"/>
        <v>-4.8847097905941335E-2</v>
      </c>
      <c r="G6">
        <f t="shared" si="3"/>
        <v>5.4</v>
      </c>
      <c r="H6">
        <f t="shared" si="4"/>
        <v>0.18518518518518517</v>
      </c>
      <c r="J6" t="s">
        <v>173</v>
      </c>
      <c r="K6">
        <f>VAR(D2:D27)</f>
        <v>0.12870598193331176</v>
      </c>
    </row>
    <row r="7" spans="1:11" x14ac:dyDescent="0.35">
      <c r="A7">
        <v>6</v>
      </c>
      <c r="B7" t="s">
        <v>43</v>
      </c>
      <c r="C7">
        <v>4</v>
      </c>
      <c r="D7">
        <f t="shared" si="0"/>
        <v>0.6020599913279624</v>
      </c>
      <c r="E7">
        <f t="shared" si="1"/>
        <v>5.7893564298917524E-2</v>
      </c>
      <c r="F7">
        <f t="shared" si="2"/>
        <v>-1.3929817689693052E-2</v>
      </c>
      <c r="G7">
        <f t="shared" si="3"/>
        <v>4.5</v>
      </c>
      <c r="H7">
        <f t="shared" si="4"/>
        <v>0.22222222222222221</v>
      </c>
      <c r="J7" t="s">
        <v>174</v>
      </c>
      <c r="K7">
        <f>STDEV(D2:D27)</f>
        <v>0.3587561594360601</v>
      </c>
    </row>
    <row r="8" spans="1:11" x14ac:dyDescent="0.35">
      <c r="A8">
        <v>7</v>
      </c>
      <c r="B8" t="s">
        <v>63</v>
      </c>
      <c r="C8">
        <v>4</v>
      </c>
      <c r="D8">
        <f t="shared" si="0"/>
        <v>0.6020599913279624</v>
      </c>
      <c r="E8">
        <f t="shared" si="1"/>
        <v>5.7893564298917524E-2</v>
      </c>
      <c r="F8">
        <f t="shared" si="2"/>
        <v>-1.3929817689693052E-2</v>
      </c>
      <c r="G8">
        <f t="shared" si="3"/>
        <v>3.8571428571428572</v>
      </c>
      <c r="H8">
        <f t="shared" si="4"/>
        <v>0.25925925925925924</v>
      </c>
      <c r="J8" t="s">
        <v>175</v>
      </c>
      <c r="K8">
        <f>SKEW(D2:D27)</f>
        <v>-0.8806478801637474</v>
      </c>
    </row>
    <row r="9" spans="1:11" x14ac:dyDescent="0.35">
      <c r="A9">
        <v>8</v>
      </c>
      <c r="B9" t="s">
        <v>115</v>
      </c>
      <c r="C9">
        <v>5</v>
      </c>
      <c r="D9">
        <f t="shared" si="0"/>
        <v>0.69897000433601886</v>
      </c>
      <c r="E9">
        <f t="shared" si="1"/>
        <v>2.0649920495488805E-2</v>
      </c>
      <c r="F9">
        <f t="shared" si="2"/>
        <v>-2.9674101364412552E-3</v>
      </c>
      <c r="G9">
        <f t="shared" si="3"/>
        <v>3.375</v>
      </c>
      <c r="H9">
        <f t="shared" si="4"/>
        <v>0.29629629629629628</v>
      </c>
      <c r="J9" t="s">
        <v>176</v>
      </c>
      <c r="K9">
        <v>-0.8</v>
      </c>
    </row>
    <row r="10" spans="1:11" x14ac:dyDescent="0.35">
      <c r="A10">
        <v>9</v>
      </c>
      <c r="B10" t="s">
        <v>148</v>
      </c>
      <c r="C10">
        <v>5</v>
      </c>
      <c r="D10">
        <f t="shared" si="0"/>
        <v>0.69897000433601886</v>
      </c>
      <c r="E10">
        <f t="shared" si="1"/>
        <v>2.0649920495488805E-2</v>
      </c>
      <c r="F10">
        <f t="shared" si="2"/>
        <v>-2.9674101364412552E-3</v>
      </c>
      <c r="G10">
        <f t="shared" si="3"/>
        <v>3</v>
      </c>
      <c r="H10">
        <f t="shared" si="4"/>
        <v>0.33333333333333331</v>
      </c>
      <c r="J10" t="s">
        <v>177</v>
      </c>
      <c r="K10">
        <v>-0.9</v>
      </c>
    </row>
    <row r="11" spans="1:11" x14ac:dyDescent="0.35">
      <c r="A11">
        <v>10</v>
      </c>
      <c r="B11" t="s">
        <v>93</v>
      </c>
      <c r="C11">
        <v>6</v>
      </c>
      <c r="D11">
        <f t="shared" si="0"/>
        <v>0.77815125038364363</v>
      </c>
      <c r="E11">
        <f t="shared" si="1"/>
        <v>4.1627731003121516E-3</v>
      </c>
      <c r="F11">
        <f t="shared" si="2"/>
        <v>-2.6858027196329285E-4</v>
      </c>
      <c r="G11">
        <f t="shared" si="3"/>
        <v>2.7</v>
      </c>
      <c r="H11">
        <f t="shared" si="4"/>
        <v>0.37037037037037035</v>
      </c>
    </row>
    <row r="12" spans="1:11" x14ac:dyDescent="0.35">
      <c r="A12">
        <v>11</v>
      </c>
      <c r="B12" t="s">
        <v>131</v>
      </c>
      <c r="C12">
        <v>6</v>
      </c>
      <c r="D12">
        <f t="shared" si="0"/>
        <v>0.77815125038364363</v>
      </c>
      <c r="E12">
        <f t="shared" si="1"/>
        <v>4.1627731003121516E-3</v>
      </c>
      <c r="F12">
        <f t="shared" si="2"/>
        <v>-2.6858027196329285E-4</v>
      </c>
      <c r="G12">
        <f t="shared" si="3"/>
        <v>2.4545454545454546</v>
      </c>
      <c r="H12">
        <f t="shared" si="4"/>
        <v>0.40740740740740738</v>
      </c>
    </row>
    <row r="13" spans="1:11" x14ac:dyDescent="0.35">
      <c r="A13">
        <v>12</v>
      </c>
      <c r="B13" t="s">
        <v>153</v>
      </c>
      <c r="C13">
        <v>6</v>
      </c>
      <c r="D13">
        <f t="shared" si="0"/>
        <v>0.77815125038364363</v>
      </c>
      <c r="E13">
        <f t="shared" si="1"/>
        <v>4.1627731003121516E-3</v>
      </c>
      <c r="F13">
        <f t="shared" si="2"/>
        <v>-2.6858027196329285E-4</v>
      </c>
      <c r="G13">
        <f t="shared" si="3"/>
        <v>2.25</v>
      </c>
      <c r="H13">
        <f t="shared" si="4"/>
        <v>0.44444444444444442</v>
      </c>
    </row>
    <row r="14" spans="1:11" x14ac:dyDescent="0.35">
      <c r="A14">
        <v>13</v>
      </c>
      <c r="B14" t="s">
        <v>108</v>
      </c>
      <c r="C14">
        <v>7</v>
      </c>
      <c r="D14">
        <f t="shared" si="0"/>
        <v>0.84509804001425681</v>
      </c>
      <c r="E14">
        <f t="shared" si="1"/>
        <v>5.8914633280023092E-6</v>
      </c>
      <c r="F14">
        <f t="shared" si="2"/>
        <v>1.4299958202896287E-8</v>
      </c>
      <c r="G14">
        <f t="shared" si="3"/>
        <v>2.0769230769230771</v>
      </c>
      <c r="H14">
        <f t="shared" si="4"/>
        <v>0.48148148148148145</v>
      </c>
    </row>
    <row r="15" spans="1:11" x14ac:dyDescent="0.35">
      <c r="A15">
        <v>14</v>
      </c>
      <c r="B15" t="s">
        <v>81</v>
      </c>
      <c r="C15">
        <v>9</v>
      </c>
      <c r="D15">
        <f t="shared" si="0"/>
        <v>0.95424250943932487</v>
      </c>
      <c r="E15">
        <f t="shared" si="1"/>
        <v>1.244824493333686E-2</v>
      </c>
      <c r="F15">
        <f t="shared" si="2"/>
        <v>1.3888718878575183E-3</v>
      </c>
      <c r="G15">
        <f t="shared" si="3"/>
        <v>1.9285714285714286</v>
      </c>
      <c r="H15">
        <f t="shared" si="4"/>
        <v>0.51851851851851849</v>
      </c>
    </row>
    <row r="16" spans="1:11" x14ac:dyDescent="0.35">
      <c r="A16">
        <v>15</v>
      </c>
      <c r="B16" t="s">
        <v>121</v>
      </c>
      <c r="C16">
        <v>9</v>
      </c>
      <c r="D16">
        <f t="shared" si="0"/>
        <v>0.95424250943932487</v>
      </c>
      <c r="E16">
        <f t="shared" si="1"/>
        <v>1.244824493333686E-2</v>
      </c>
      <c r="F16">
        <f t="shared" si="2"/>
        <v>1.3888718878575183E-3</v>
      </c>
      <c r="G16">
        <f t="shared" si="3"/>
        <v>1.8</v>
      </c>
      <c r="H16">
        <f t="shared" si="4"/>
        <v>0.55555555555555558</v>
      </c>
    </row>
    <row r="17" spans="1:8" x14ac:dyDescent="0.35">
      <c r="A17">
        <v>16</v>
      </c>
      <c r="B17" t="s">
        <v>15</v>
      </c>
      <c r="C17">
        <v>11</v>
      </c>
      <c r="D17">
        <f t="shared" si="0"/>
        <v>1.0413926851582251</v>
      </c>
      <c r="E17">
        <f t="shared" si="1"/>
        <v>3.9490385122564579E-2</v>
      </c>
      <c r="F17">
        <f t="shared" si="2"/>
        <v>7.8476035269622706E-3</v>
      </c>
      <c r="G17">
        <f t="shared" si="3"/>
        <v>1.6875</v>
      </c>
      <c r="H17">
        <f t="shared" si="4"/>
        <v>0.59259259259259256</v>
      </c>
    </row>
    <row r="18" spans="1:8" x14ac:dyDescent="0.35">
      <c r="A18">
        <v>17</v>
      </c>
      <c r="B18" t="s">
        <v>8</v>
      </c>
      <c r="C18">
        <v>12</v>
      </c>
      <c r="D18">
        <f t="shared" si="0"/>
        <v>1.0791812460476249</v>
      </c>
      <c r="E18">
        <f t="shared" si="1"/>
        <v>5.5937188092502178E-2</v>
      </c>
      <c r="F18">
        <f t="shared" si="2"/>
        <v>1.3229728951979628E-2</v>
      </c>
      <c r="G18">
        <f t="shared" si="3"/>
        <v>1.588235294117647</v>
      </c>
      <c r="H18">
        <f t="shared" si="4"/>
        <v>0.62962962962962965</v>
      </c>
    </row>
    <row r="19" spans="1:8" x14ac:dyDescent="0.35">
      <c r="A19">
        <v>18</v>
      </c>
      <c r="B19" t="s">
        <v>29</v>
      </c>
      <c r="C19">
        <v>13</v>
      </c>
      <c r="D19">
        <f t="shared" si="0"/>
        <v>1.1139433523068367</v>
      </c>
      <c r="E19">
        <f t="shared" si="1"/>
        <v>7.3588794197403412E-2</v>
      </c>
      <c r="F19">
        <f t="shared" si="2"/>
        <v>1.9962619556840495E-2</v>
      </c>
      <c r="G19">
        <f t="shared" si="3"/>
        <v>1.5</v>
      </c>
      <c r="H19">
        <f t="shared" si="4"/>
        <v>0.66666666666666663</v>
      </c>
    </row>
    <row r="20" spans="1:8" x14ac:dyDescent="0.35">
      <c r="A20">
        <v>19</v>
      </c>
      <c r="B20" t="s">
        <v>69</v>
      </c>
      <c r="C20">
        <v>13</v>
      </c>
      <c r="D20">
        <f t="shared" si="0"/>
        <v>1.1139433523068367</v>
      </c>
      <c r="E20">
        <f t="shared" si="1"/>
        <v>7.3588794197403412E-2</v>
      </c>
      <c r="F20">
        <f t="shared" si="2"/>
        <v>1.9962619556840495E-2</v>
      </c>
      <c r="G20">
        <f t="shared" si="3"/>
        <v>1.4210526315789473</v>
      </c>
      <c r="H20">
        <f t="shared" si="4"/>
        <v>0.70370370370370372</v>
      </c>
    </row>
    <row r="21" spans="1:8" x14ac:dyDescent="0.35">
      <c r="A21">
        <v>20</v>
      </c>
      <c r="B21" t="s">
        <v>139</v>
      </c>
      <c r="C21">
        <v>13</v>
      </c>
      <c r="D21">
        <f t="shared" si="0"/>
        <v>1.1139433523068367</v>
      </c>
      <c r="E21">
        <f t="shared" si="1"/>
        <v>7.3588794197403412E-2</v>
      </c>
      <c r="F21">
        <f t="shared" si="2"/>
        <v>1.9962619556840495E-2</v>
      </c>
      <c r="G21">
        <f t="shared" si="3"/>
        <v>1.35</v>
      </c>
      <c r="H21">
        <f t="shared" si="4"/>
        <v>0.7407407407407407</v>
      </c>
    </row>
    <row r="22" spans="1:8" x14ac:dyDescent="0.35">
      <c r="A22">
        <v>21</v>
      </c>
      <c r="B22" t="s">
        <v>144</v>
      </c>
      <c r="C22">
        <v>13</v>
      </c>
      <c r="D22">
        <f t="shared" si="0"/>
        <v>1.1139433523068367</v>
      </c>
      <c r="E22">
        <f t="shared" si="1"/>
        <v>7.3588794197403412E-2</v>
      </c>
      <c r="F22">
        <f t="shared" si="2"/>
        <v>1.9962619556840495E-2</v>
      </c>
      <c r="G22">
        <f t="shared" si="3"/>
        <v>1.2857142857142858</v>
      </c>
      <c r="H22">
        <f t="shared" si="4"/>
        <v>0.77777777777777768</v>
      </c>
    </row>
    <row r="23" spans="1:8" x14ac:dyDescent="0.35">
      <c r="A23">
        <v>22</v>
      </c>
      <c r="B23" t="s">
        <v>56</v>
      </c>
      <c r="C23">
        <v>15</v>
      </c>
      <c r="D23">
        <f t="shared" si="0"/>
        <v>1.1760912590556813</v>
      </c>
      <c r="E23">
        <f t="shared" si="1"/>
        <v>0.11116919829167889</v>
      </c>
      <c r="F23">
        <f t="shared" si="2"/>
        <v>3.7066084422875865E-2</v>
      </c>
      <c r="G23">
        <f t="shared" si="3"/>
        <v>1.2272727272727273</v>
      </c>
      <c r="H23">
        <f t="shared" si="4"/>
        <v>0.81481481481481477</v>
      </c>
    </row>
    <row r="24" spans="1:8" x14ac:dyDescent="0.35">
      <c r="A24">
        <v>23</v>
      </c>
      <c r="B24" t="s">
        <v>36</v>
      </c>
      <c r="C24">
        <v>16</v>
      </c>
      <c r="D24">
        <f t="shared" si="0"/>
        <v>1.2041199826559248</v>
      </c>
      <c r="E24">
        <f t="shared" si="1"/>
        <v>0.13064550706222375</v>
      </c>
      <c r="F24">
        <f t="shared" si="2"/>
        <v>4.72217109175165E-2</v>
      </c>
      <c r="G24">
        <f t="shared" si="3"/>
        <v>1.173913043478261</v>
      </c>
      <c r="H24">
        <f t="shared" si="4"/>
        <v>0.85185185185185175</v>
      </c>
    </row>
    <row r="25" spans="1:8" x14ac:dyDescent="0.35">
      <c r="A25">
        <v>24</v>
      </c>
      <c r="B25" t="s">
        <v>88</v>
      </c>
      <c r="C25">
        <v>17</v>
      </c>
      <c r="D25">
        <f t="shared" si="0"/>
        <v>1.2304489213782739</v>
      </c>
      <c r="E25">
        <f t="shared" si="1"/>
        <v>0.15037186650560133</v>
      </c>
      <c r="F25">
        <f t="shared" si="2"/>
        <v>5.8310918948903827E-2</v>
      </c>
      <c r="G25">
        <f t="shared" si="3"/>
        <v>1.125</v>
      </c>
      <c r="H25">
        <f t="shared" si="4"/>
        <v>0.88888888888888884</v>
      </c>
    </row>
    <row r="26" spans="1:8" x14ac:dyDescent="0.35">
      <c r="A26">
        <v>25</v>
      </c>
      <c r="B26" t="s">
        <v>74</v>
      </c>
      <c r="C26">
        <v>19</v>
      </c>
      <c r="D26">
        <f t="shared" si="0"/>
        <v>1.2787536009528289</v>
      </c>
      <c r="E26">
        <f t="shared" si="1"/>
        <v>0.19016820376066851</v>
      </c>
      <c r="F26">
        <f t="shared" si="2"/>
        <v>8.2929081743181102E-2</v>
      </c>
      <c r="G26">
        <f t="shared" si="3"/>
        <v>1.08</v>
      </c>
      <c r="H26">
        <f t="shared" si="4"/>
        <v>0.92592592592592582</v>
      </c>
    </row>
    <row r="27" spans="1:8" x14ac:dyDescent="0.35">
      <c r="A27">
        <v>26</v>
      </c>
      <c r="B27" t="s">
        <v>22</v>
      </c>
      <c r="C27">
        <v>21</v>
      </c>
      <c r="D27">
        <f t="shared" si="0"/>
        <v>1.3222192947339193</v>
      </c>
      <c r="E27">
        <f t="shared" si="1"/>
        <v>0.22996675272455908</v>
      </c>
      <c r="F27">
        <f t="shared" si="2"/>
        <v>0.11028020865079957</v>
      </c>
      <c r="G27">
        <f t="shared" si="3"/>
        <v>1.0384615384615385</v>
      </c>
      <c r="H27">
        <f t="shared" si="4"/>
        <v>0.96296296296296291</v>
      </c>
    </row>
    <row r="30" spans="1:8" x14ac:dyDescent="0.35">
      <c r="B30" t="s">
        <v>178</v>
      </c>
      <c r="C30" t="s">
        <v>183</v>
      </c>
      <c r="D30" t="s">
        <v>184</v>
      </c>
      <c r="E30" t="s">
        <v>179</v>
      </c>
      <c r="F30" t="s">
        <v>180</v>
      </c>
      <c r="G30" t="s">
        <v>181</v>
      </c>
      <c r="H30" s="1" t="s">
        <v>182</v>
      </c>
    </row>
    <row r="31" spans="1:8" x14ac:dyDescent="0.35">
      <c r="B31">
        <v>2</v>
      </c>
      <c r="C31">
        <v>0.13200000000000001</v>
      </c>
      <c r="D31">
        <v>0.14799999999999999</v>
      </c>
      <c r="E31">
        <f>(C31-D31)/($K$9-$K$10)</f>
        <v>-0.15999999999999989</v>
      </c>
      <c r="F31" s="2">
        <f>C31+(E31*($K$8-$K$9))</f>
        <v>0.14490366082619957</v>
      </c>
      <c r="G31" s="2">
        <f t="shared" ref="G31:G37" si="5">$K$3+(F31*$K$7)</f>
        <v>0.8946558871824104</v>
      </c>
      <c r="H31" s="3">
        <f t="shared" ref="H31:H37" si="6">10^G31</f>
        <v>7.8461370033265672</v>
      </c>
    </row>
    <row r="32" spans="1:8" x14ac:dyDescent="0.35">
      <c r="B32">
        <v>5</v>
      </c>
      <c r="C32">
        <v>0.85599999999999998</v>
      </c>
      <c r="D32">
        <v>0.85399999999999998</v>
      </c>
      <c r="E32">
        <f t="shared" ref="E32:E37" si="7">(C32-D32)/($K$9-$K$10)</f>
        <v>2.0000000000000021E-2</v>
      </c>
      <c r="F32" s="2">
        <f t="shared" ref="F32:F37" si="8">C32+(E32*($K$8-$K$9))</f>
        <v>0.85438704239672503</v>
      </c>
      <c r="G32" s="2">
        <f t="shared" si="5"/>
        <v>1.149187420338361</v>
      </c>
      <c r="H32" s="3">
        <f t="shared" si="6"/>
        <v>14.098971100522153</v>
      </c>
    </row>
    <row r="33" spans="2:8" x14ac:dyDescent="0.35">
      <c r="B33">
        <v>10</v>
      </c>
      <c r="C33">
        <v>1.1659999999999999</v>
      </c>
      <c r="D33">
        <v>1.147</v>
      </c>
      <c r="E33">
        <f t="shared" si="7"/>
        <v>0.18999999999999911</v>
      </c>
      <c r="F33" s="2">
        <f t="shared" si="8"/>
        <v>1.1506769027688879</v>
      </c>
      <c r="G33" s="2">
        <f t="shared" si="5"/>
        <v>1.2554832327253245</v>
      </c>
      <c r="H33" s="3">
        <f t="shared" si="6"/>
        <v>18.008736048334331</v>
      </c>
    </row>
    <row r="34" spans="2:8" x14ac:dyDescent="0.35">
      <c r="B34">
        <v>25</v>
      </c>
      <c r="C34">
        <v>1.448</v>
      </c>
      <c r="D34">
        <v>1.407</v>
      </c>
      <c r="E34">
        <f t="shared" si="7"/>
        <v>0.40999999999999936</v>
      </c>
      <c r="F34" s="2">
        <f t="shared" si="8"/>
        <v>1.4149343691328635</v>
      </c>
      <c r="G34" s="2">
        <f t="shared" si="5"/>
        <v>1.3502872264603683</v>
      </c>
      <c r="H34" s="3">
        <f t="shared" si="6"/>
        <v>22.402022364339327</v>
      </c>
    </row>
    <row r="35" spans="2:8" x14ac:dyDescent="0.35">
      <c r="B35">
        <v>50</v>
      </c>
      <c r="C35">
        <v>1.6060000000000001</v>
      </c>
      <c r="D35">
        <v>1.5489999999999999</v>
      </c>
      <c r="E35">
        <f t="shared" si="7"/>
        <v>0.57000000000000173</v>
      </c>
      <c r="F35" s="2">
        <f t="shared" si="8"/>
        <v>1.560030708306664</v>
      </c>
      <c r="G35" s="2">
        <f t="shared" si="5"/>
        <v>1.4023414318505929</v>
      </c>
      <c r="H35" s="3">
        <f t="shared" si="6"/>
        <v>25.254654522728647</v>
      </c>
    </row>
    <row r="36" spans="2:8" x14ac:dyDescent="0.35">
      <c r="B36">
        <v>100</v>
      </c>
      <c r="C36">
        <v>1.7330000000000001</v>
      </c>
      <c r="D36">
        <v>1.66</v>
      </c>
      <c r="E36">
        <f t="shared" si="7"/>
        <v>0.73000000000000187</v>
      </c>
      <c r="F36" s="2">
        <f t="shared" si="8"/>
        <v>1.6741270474804644</v>
      </c>
      <c r="G36" s="2">
        <f t="shared" si="5"/>
        <v>1.4432741962982996</v>
      </c>
      <c r="H36" s="3">
        <f t="shared" si="6"/>
        <v>27.750716217511293</v>
      </c>
    </row>
    <row r="37" spans="2:8" x14ac:dyDescent="0.35">
      <c r="B37">
        <v>200</v>
      </c>
      <c r="C37">
        <v>1.837</v>
      </c>
      <c r="D37">
        <v>1.7490000000000001</v>
      </c>
      <c r="E37">
        <f t="shared" si="7"/>
        <v>0.87999999999999878</v>
      </c>
      <c r="F37" s="2">
        <f t="shared" si="8"/>
        <v>1.7660298654559023</v>
      </c>
      <c r="G37" s="2">
        <f t="shared" si="5"/>
        <v>1.4762448983165188</v>
      </c>
      <c r="H37" s="3">
        <f t="shared" si="6"/>
        <v>29.939524481146748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57FF-9E5F-425B-AA5C-619FD65EF456}">
  <dimension ref="A1:K37"/>
  <sheetViews>
    <sheetView tabSelected="1" topLeftCell="A22" workbookViewId="0">
      <selection activeCell="F35" sqref="F35"/>
    </sheetView>
  </sheetViews>
  <sheetFormatPr defaultRowHeight="14.5" x14ac:dyDescent="0.35"/>
  <sheetData>
    <row r="1" spans="1:11" x14ac:dyDescent="0.35">
      <c r="A1" t="s">
        <v>160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  <c r="G1" t="s">
        <v>166</v>
      </c>
      <c r="H1" t="s">
        <v>167</v>
      </c>
      <c r="J1" t="s">
        <v>168</v>
      </c>
      <c r="K1">
        <f>COUNT(C2:C27)</f>
        <v>26</v>
      </c>
    </row>
    <row r="2" spans="1:11" x14ac:dyDescent="0.35">
      <c r="A2">
        <v>1</v>
      </c>
      <c r="B2" t="s">
        <v>99</v>
      </c>
      <c r="C2">
        <v>1.03</v>
      </c>
      <c r="D2">
        <f t="shared" ref="D2:D27" si="0">LOG(C2)</f>
        <v>1.2837224705172217E-2</v>
      </c>
      <c r="E2">
        <f t="shared" ref="E2:E27" si="1">(D2-$K$3)^2</f>
        <v>0.67351293953669267</v>
      </c>
      <c r="F2">
        <f t="shared" ref="F2:F27" si="2">(D2-$K$3)^3</f>
        <v>-0.55273748192263117</v>
      </c>
      <c r="G2">
        <f t="shared" ref="G2:G27" si="3">($K$1+1)/A2</f>
        <v>27</v>
      </c>
      <c r="H2">
        <f t="shared" ref="H2:H27" si="4">1/G2</f>
        <v>3.7037037037037035E-2</v>
      </c>
      <c r="J2" t="s">
        <v>169</v>
      </c>
      <c r="K2">
        <f>AVERAGE(C2:C27)</f>
        <v>9.2576923076923077</v>
      </c>
    </row>
    <row r="3" spans="1:11" x14ac:dyDescent="0.35">
      <c r="A3">
        <v>2</v>
      </c>
      <c r="B3" t="s">
        <v>137</v>
      </c>
      <c r="C3">
        <v>1.17</v>
      </c>
      <c r="D3">
        <f t="shared" si="0"/>
        <v>6.8185861746161619E-2</v>
      </c>
      <c r="E3">
        <f t="shared" si="1"/>
        <v>0.58572955590203879</v>
      </c>
      <c r="F3">
        <f t="shared" si="2"/>
        <v>-0.44827622767214304</v>
      </c>
      <c r="G3">
        <f t="shared" si="3"/>
        <v>13.5</v>
      </c>
      <c r="H3">
        <f t="shared" si="4"/>
        <v>7.407407407407407E-2</v>
      </c>
      <c r="J3" t="s">
        <v>170</v>
      </c>
      <c r="K3">
        <f>AVERAGE(D2:D27)</f>
        <v>0.83351556579666997</v>
      </c>
    </row>
    <row r="4" spans="1:11" x14ac:dyDescent="0.35">
      <c r="A4">
        <v>3</v>
      </c>
      <c r="B4" t="s">
        <v>126</v>
      </c>
      <c r="C4">
        <v>1.39</v>
      </c>
      <c r="D4">
        <f t="shared" si="0"/>
        <v>0.14301480025409505</v>
      </c>
      <c r="E4">
        <f t="shared" si="1"/>
        <v>0.476791307214882</v>
      </c>
      <c r="F4">
        <f t="shared" si="2"/>
        <v>-0.32922476263592104</v>
      </c>
      <c r="G4">
        <f t="shared" si="3"/>
        <v>9</v>
      </c>
      <c r="H4">
        <f t="shared" si="4"/>
        <v>0.1111111111111111</v>
      </c>
      <c r="J4" t="s">
        <v>171</v>
      </c>
      <c r="K4">
        <f>SUM(E2:E27)</f>
        <v>3.9207090417429091</v>
      </c>
    </row>
    <row r="5" spans="1:11" x14ac:dyDescent="0.35">
      <c r="A5">
        <v>4</v>
      </c>
      <c r="B5" t="s">
        <v>102</v>
      </c>
      <c r="C5">
        <v>1.55</v>
      </c>
      <c r="D5">
        <f t="shared" si="0"/>
        <v>0.1903316981702915</v>
      </c>
      <c r="E5">
        <f t="shared" si="1"/>
        <v>0.41368548757482676</v>
      </c>
      <c r="F5">
        <f t="shared" si="2"/>
        <v>-0.26607583187928119</v>
      </c>
      <c r="G5">
        <f t="shared" si="3"/>
        <v>6.75</v>
      </c>
      <c r="H5">
        <f t="shared" si="4"/>
        <v>0.14814814814814814</v>
      </c>
      <c r="J5" t="s">
        <v>172</v>
      </c>
      <c r="K5">
        <f>SUM(F2:F27)</f>
        <v>-1.2197708786787318</v>
      </c>
    </row>
    <row r="6" spans="1:11" x14ac:dyDescent="0.35">
      <c r="A6">
        <v>5</v>
      </c>
      <c r="B6" t="s">
        <v>49</v>
      </c>
      <c r="C6">
        <v>2.34</v>
      </c>
      <c r="D6">
        <f t="shared" si="0"/>
        <v>0.36921585741014279</v>
      </c>
      <c r="E6">
        <f t="shared" si="1"/>
        <v>0.21557421920781417</v>
      </c>
      <c r="F6">
        <f t="shared" si="2"/>
        <v>-0.1000910471138414</v>
      </c>
      <c r="G6">
        <f t="shared" si="3"/>
        <v>5.4</v>
      </c>
      <c r="H6">
        <f t="shared" si="4"/>
        <v>0.18518518518518517</v>
      </c>
      <c r="J6" t="s">
        <v>173</v>
      </c>
      <c r="K6">
        <f>VAR(D2:D27)</f>
        <v>0.15682836166971653</v>
      </c>
    </row>
    <row r="7" spans="1:11" x14ac:dyDescent="0.35">
      <c r="A7">
        <v>6</v>
      </c>
      <c r="B7" t="s">
        <v>148</v>
      </c>
      <c r="C7">
        <v>3.31</v>
      </c>
      <c r="D7">
        <f t="shared" si="0"/>
        <v>0.51982799377571876</v>
      </c>
      <c r="E7">
        <f t="shared" si="1"/>
        <v>9.8399892840399447E-2</v>
      </c>
      <c r="F7">
        <f t="shared" si="2"/>
        <v>-3.0866823472226683E-2</v>
      </c>
      <c r="G7">
        <f t="shared" si="3"/>
        <v>4.5</v>
      </c>
      <c r="H7">
        <f t="shared" si="4"/>
        <v>0.22222222222222221</v>
      </c>
      <c r="J7" t="s">
        <v>174</v>
      </c>
      <c r="K7">
        <f>STDEV(D2:D27)</f>
        <v>0.39601560786125151</v>
      </c>
    </row>
    <row r="8" spans="1:11" x14ac:dyDescent="0.35">
      <c r="A8">
        <v>7</v>
      </c>
      <c r="B8" t="s">
        <v>43</v>
      </c>
      <c r="C8">
        <v>3.52</v>
      </c>
      <c r="D8">
        <f t="shared" si="0"/>
        <v>0.54654266347813107</v>
      </c>
      <c r="E8">
        <f t="shared" si="1"/>
        <v>8.235344666512566E-2</v>
      </c>
      <c r="F8">
        <f t="shared" si="2"/>
        <v>-2.3633207605426108E-2</v>
      </c>
      <c r="G8">
        <f t="shared" si="3"/>
        <v>3.8571428571428572</v>
      </c>
      <c r="H8">
        <f t="shared" si="4"/>
        <v>0.25925925925925924</v>
      </c>
      <c r="J8" t="s">
        <v>175</v>
      </c>
      <c r="K8">
        <f>SKEW(D2:D27)</f>
        <v>-0.85106640961024449</v>
      </c>
    </row>
    <row r="9" spans="1:11" x14ac:dyDescent="0.35">
      <c r="A9">
        <v>8</v>
      </c>
      <c r="B9" t="s">
        <v>63</v>
      </c>
      <c r="C9">
        <v>6.33</v>
      </c>
      <c r="D9">
        <f t="shared" si="0"/>
        <v>0.80140371001735511</v>
      </c>
      <c r="E9">
        <f t="shared" si="1"/>
        <v>1.031171281591517E-3</v>
      </c>
      <c r="F9">
        <f t="shared" si="2"/>
        <v>-3.3112823478238064E-5</v>
      </c>
      <c r="G9">
        <f t="shared" si="3"/>
        <v>3.375</v>
      </c>
      <c r="H9">
        <f t="shared" si="4"/>
        <v>0.29629629629629628</v>
      </c>
      <c r="J9" t="s">
        <v>176</v>
      </c>
      <c r="K9">
        <v>-0.8</v>
      </c>
    </row>
    <row r="10" spans="1:11" x14ac:dyDescent="0.35">
      <c r="A10">
        <v>9</v>
      </c>
      <c r="B10" t="s">
        <v>81</v>
      </c>
      <c r="C10">
        <v>6.68</v>
      </c>
      <c r="D10">
        <f t="shared" si="0"/>
        <v>0.8247764624755457</v>
      </c>
      <c r="E10">
        <f t="shared" si="1"/>
        <v>7.637192685728514E-5</v>
      </c>
      <c r="F10">
        <f t="shared" si="2"/>
        <v>-6.6742215963915992E-7</v>
      </c>
      <c r="G10">
        <f t="shared" si="3"/>
        <v>3</v>
      </c>
      <c r="H10">
        <f t="shared" si="4"/>
        <v>0.33333333333333331</v>
      </c>
      <c r="J10" t="s">
        <v>177</v>
      </c>
      <c r="K10">
        <v>-0.9</v>
      </c>
    </row>
    <row r="11" spans="1:11" x14ac:dyDescent="0.35">
      <c r="A11">
        <v>10</v>
      </c>
      <c r="B11" t="s">
        <v>139</v>
      </c>
      <c r="C11">
        <v>6.75</v>
      </c>
      <c r="D11">
        <f t="shared" si="0"/>
        <v>0.82930377283102497</v>
      </c>
      <c r="E11">
        <f t="shared" si="1"/>
        <v>1.7739199985456706E-5</v>
      </c>
      <c r="F11">
        <f t="shared" si="2"/>
        <v>-7.4713837714916448E-8</v>
      </c>
      <c r="G11">
        <f t="shared" si="3"/>
        <v>2.7</v>
      </c>
      <c r="H11">
        <f t="shared" si="4"/>
        <v>0.37037037037037035</v>
      </c>
    </row>
    <row r="12" spans="1:11" x14ac:dyDescent="0.35">
      <c r="A12">
        <v>11</v>
      </c>
      <c r="B12" t="s">
        <v>93</v>
      </c>
      <c r="C12">
        <v>7.01</v>
      </c>
      <c r="D12">
        <f t="shared" si="0"/>
        <v>0.84571801796665869</v>
      </c>
      <c r="E12">
        <f t="shared" si="1"/>
        <v>1.4889983896086242E-4</v>
      </c>
      <c r="F12">
        <f t="shared" si="2"/>
        <v>1.8169431630389467E-6</v>
      </c>
      <c r="G12">
        <f t="shared" si="3"/>
        <v>2.4545454545454546</v>
      </c>
      <c r="H12">
        <f t="shared" si="4"/>
        <v>0.40740740740740738</v>
      </c>
    </row>
    <row r="13" spans="1:11" x14ac:dyDescent="0.35">
      <c r="A13">
        <v>12</v>
      </c>
      <c r="B13" t="s">
        <v>153</v>
      </c>
      <c r="C13">
        <v>7.81</v>
      </c>
      <c r="D13">
        <f t="shared" si="0"/>
        <v>0.89265103387730027</v>
      </c>
      <c r="E13">
        <f t="shared" si="1"/>
        <v>3.4970035851152456E-3</v>
      </c>
      <c r="F13">
        <f t="shared" si="2"/>
        <v>2.0679694388543236E-4</v>
      </c>
      <c r="G13">
        <f t="shared" si="3"/>
        <v>2.25</v>
      </c>
      <c r="H13">
        <f t="shared" si="4"/>
        <v>0.44444444444444442</v>
      </c>
    </row>
    <row r="14" spans="1:11" x14ac:dyDescent="0.35">
      <c r="A14">
        <v>13</v>
      </c>
      <c r="B14" t="s">
        <v>15</v>
      </c>
      <c r="C14">
        <v>8.4700000000000006</v>
      </c>
      <c r="D14">
        <f t="shared" si="0"/>
        <v>0.92788341033070698</v>
      </c>
      <c r="E14">
        <f t="shared" si="1"/>
        <v>8.905290082000179E-3</v>
      </c>
      <c r="F14">
        <f t="shared" si="2"/>
        <v>8.4037302998869463E-4</v>
      </c>
      <c r="G14">
        <f t="shared" si="3"/>
        <v>2.0769230769230771</v>
      </c>
      <c r="H14">
        <f t="shared" si="4"/>
        <v>0.48148148148148145</v>
      </c>
    </row>
    <row r="15" spans="1:11" x14ac:dyDescent="0.35">
      <c r="A15">
        <v>14</v>
      </c>
      <c r="B15" t="s">
        <v>115</v>
      </c>
      <c r="C15">
        <v>9.14</v>
      </c>
      <c r="D15">
        <f t="shared" si="0"/>
        <v>0.96094619573383144</v>
      </c>
      <c r="E15">
        <f t="shared" si="1"/>
        <v>1.6238565446181796E-2</v>
      </c>
      <c r="F15">
        <f t="shared" si="2"/>
        <v>2.0692906240827699E-3</v>
      </c>
      <c r="G15">
        <f t="shared" si="3"/>
        <v>1.9285714285714286</v>
      </c>
      <c r="H15">
        <f t="shared" si="4"/>
        <v>0.51851851851851849</v>
      </c>
    </row>
    <row r="16" spans="1:11" x14ac:dyDescent="0.35">
      <c r="A16">
        <v>15</v>
      </c>
      <c r="B16" t="s">
        <v>108</v>
      </c>
      <c r="C16">
        <v>9.24</v>
      </c>
      <c r="D16">
        <f t="shared" si="0"/>
        <v>0.96567197122010673</v>
      </c>
      <c r="E16">
        <f t="shared" si="1"/>
        <v>1.7465315494443787E-2</v>
      </c>
      <c r="F16">
        <f t="shared" si="2"/>
        <v>2.3081533153319449E-3</v>
      </c>
      <c r="G16">
        <f t="shared" si="3"/>
        <v>1.8</v>
      </c>
      <c r="H16">
        <f t="shared" si="4"/>
        <v>0.55555555555555558</v>
      </c>
    </row>
    <row r="17" spans="1:8" x14ac:dyDescent="0.35">
      <c r="A17">
        <v>16</v>
      </c>
      <c r="B17" t="s">
        <v>69</v>
      </c>
      <c r="C17">
        <v>9.36</v>
      </c>
      <c r="D17">
        <f t="shared" si="0"/>
        <v>0.97127584873810524</v>
      </c>
      <c r="E17">
        <f t="shared" si="1"/>
        <v>1.8977895556104303E-2</v>
      </c>
      <c r="F17">
        <f t="shared" si="2"/>
        <v>2.614400261441936E-3</v>
      </c>
      <c r="G17">
        <f t="shared" si="3"/>
        <v>1.6875</v>
      </c>
      <c r="H17">
        <f t="shared" si="4"/>
        <v>0.59259259259259256</v>
      </c>
    </row>
    <row r="18" spans="1:8" x14ac:dyDescent="0.35">
      <c r="A18">
        <v>17</v>
      </c>
      <c r="B18" t="s">
        <v>131</v>
      </c>
      <c r="C18">
        <v>10.41</v>
      </c>
      <c r="D18">
        <f t="shared" si="0"/>
        <v>1.0174507295105362</v>
      </c>
      <c r="E18">
        <f t="shared" si="1"/>
        <v>3.3832144450446765E-2</v>
      </c>
      <c r="F18">
        <f t="shared" si="2"/>
        <v>6.2229210282840957E-3</v>
      </c>
      <c r="G18">
        <f t="shared" si="3"/>
        <v>1.588235294117647</v>
      </c>
      <c r="H18">
        <f t="shared" si="4"/>
        <v>0.62962962962962965</v>
      </c>
    </row>
    <row r="19" spans="1:8" x14ac:dyDescent="0.35">
      <c r="A19">
        <v>18</v>
      </c>
      <c r="B19" t="s">
        <v>144</v>
      </c>
      <c r="C19">
        <v>10.42</v>
      </c>
      <c r="D19">
        <f t="shared" si="0"/>
        <v>1.0178677189635057</v>
      </c>
      <c r="E19">
        <f t="shared" si="1"/>
        <v>3.3985716377248461E-2</v>
      </c>
      <c r="F19">
        <f t="shared" si="2"/>
        <v>6.2653399910631456E-3</v>
      </c>
      <c r="G19">
        <f t="shared" si="3"/>
        <v>1.5</v>
      </c>
      <c r="H19">
        <f t="shared" si="4"/>
        <v>0.66666666666666663</v>
      </c>
    </row>
    <row r="20" spans="1:8" x14ac:dyDescent="0.35">
      <c r="A20">
        <v>19</v>
      </c>
      <c r="B20" t="s">
        <v>121</v>
      </c>
      <c r="C20">
        <v>12.26</v>
      </c>
      <c r="D20">
        <f t="shared" si="0"/>
        <v>1.0884904701823963</v>
      </c>
      <c r="E20">
        <f t="shared" si="1"/>
        <v>6.5012201866510286E-2</v>
      </c>
      <c r="F20">
        <f t="shared" si="2"/>
        <v>1.6576479954819E-2</v>
      </c>
      <c r="G20">
        <f t="shared" si="3"/>
        <v>1.4210526315789473</v>
      </c>
      <c r="H20">
        <f t="shared" si="4"/>
        <v>0.70370370370370372</v>
      </c>
    </row>
    <row r="21" spans="1:8" x14ac:dyDescent="0.35">
      <c r="A21">
        <v>20</v>
      </c>
      <c r="B21" t="s">
        <v>8</v>
      </c>
      <c r="C21">
        <v>14.5</v>
      </c>
      <c r="D21">
        <f t="shared" si="0"/>
        <v>1.1613680022349748</v>
      </c>
      <c r="E21">
        <f t="shared" si="1"/>
        <v>0.10748722007853273</v>
      </c>
      <c r="F21">
        <f t="shared" si="2"/>
        <v>3.523994698872724E-2</v>
      </c>
      <c r="G21">
        <f t="shared" si="3"/>
        <v>1.35</v>
      </c>
      <c r="H21">
        <f t="shared" si="4"/>
        <v>0.7407407407407407</v>
      </c>
    </row>
    <row r="22" spans="1:8" x14ac:dyDescent="0.35">
      <c r="A22">
        <v>21</v>
      </c>
      <c r="B22" t="s">
        <v>88</v>
      </c>
      <c r="C22">
        <v>14.84</v>
      </c>
      <c r="D22">
        <f t="shared" si="0"/>
        <v>1.1714339009430084</v>
      </c>
      <c r="E22">
        <f t="shared" si="1"/>
        <v>0.11418880122807308</v>
      </c>
      <c r="F22">
        <f t="shared" si="2"/>
        <v>3.8586489603346617E-2</v>
      </c>
      <c r="G22">
        <f t="shared" si="3"/>
        <v>1.2857142857142858</v>
      </c>
      <c r="H22">
        <f t="shared" si="4"/>
        <v>0.77777777777777768</v>
      </c>
    </row>
    <row r="23" spans="1:8" x14ac:dyDescent="0.35">
      <c r="A23">
        <v>22</v>
      </c>
      <c r="B23" t="s">
        <v>36</v>
      </c>
      <c r="C23">
        <v>17.02</v>
      </c>
      <c r="D23">
        <f t="shared" si="0"/>
        <v>1.2309595557485691</v>
      </c>
      <c r="E23">
        <f t="shared" si="1"/>
        <v>0.15796172514888529</v>
      </c>
      <c r="F23">
        <f t="shared" si="2"/>
        <v>6.2780938302858219E-2</v>
      </c>
      <c r="G23">
        <f t="shared" si="3"/>
        <v>1.2272727272727273</v>
      </c>
      <c r="H23">
        <f t="shared" si="4"/>
        <v>0.81481481481481477</v>
      </c>
    </row>
    <row r="24" spans="1:8" x14ac:dyDescent="0.35">
      <c r="A24">
        <v>23</v>
      </c>
      <c r="B24" t="s">
        <v>56</v>
      </c>
      <c r="C24">
        <v>17.73</v>
      </c>
      <c r="D24">
        <f t="shared" si="0"/>
        <v>1.2487087356009179</v>
      </c>
      <c r="E24">
        <f t="shared" si="1"/>
        <v>0.17238536825209905</v>
      </c>
      <c r="F24">
        <f t="shared" si="2"/>
        <v>7.1573227472461573E-2</v>
      </c>
      <c r="G24">
        <f t="shared" si="3"/>
        <v>1.173913043478261</v>
      </c>
      <c r="H24">
        <f t="shared" si="4"/>
        <v>0.85185185185185175</v>
      </c>
    </row>
    <row r="25" spans="1:8" x14ac:dyDescent="0.35">
      <c r="A25">
        <v>24</v>
      </c>
      <c r="B25" t="s">
        <v>29</v>
      </c>
      <c r="C25">
        <v>18.420000000000002</v>
      </c>
      <c r="D25">
        <f t="shared" si="0"/>
        <v>1.2652896258608302</v>
      </c>
      <c r="E25">
        <f t="shared" si="1"/>
        <v>0.18642883894428902</v>
      </c>
      <c r="F25">
        <f t="shared" si="2"/>
        <v>8.0495136704023099E-2</v>
      </c>
      <c r="G25">
        <f t="shared" si="3"/>
        <v>1.125</v>
      </c>
      <c r="H25">
        <f t="shared" si="4"/>
        <v>0.88888888888888884</v>
      </c>
    </row>
    <row r="26" spans="1:8" x14ac:dyDescent="0.35">
      <c r="A26">
        <v>25</v>
      </c>
      <c r="B26" t="s">
        <v>74</v>
      </c>
      <c r="C26">
        <v>18.71</v>
      </c>
      <c r="D26">
        <f t="shared" si="0"/>
        <v>1.2720737875000099</v>
      </c>
      <c r="E26">
        <f t="shared" si="1"/>
        <v>0.19233331382359584</v>
      </c>
      <c r="F26">
        <f t="shared" si="2"/>
        <v>8.4349356084786595E-2</v>
      </c>
      <c r="G26">
        <f t="shared" si="3"/>
        <v>1.08</v>
      </c>
      <c r="H26">
        <f t="shared" si="4"/>
        <v>0.92592592592592582</v>
      </c>
    </row>
    <row r="27" spans="1:8" x14ac:dyDescent="0.35">
      <c r="A27">
        <v>26</v>
      </c>
      <c r="B27" t="s">
        <v>22</v>
      </c>
      <c r="C27">
        <v>21.29</v>
      </c>
      <c r="D27">
        <f t="shared" si="0"/>
        <v>1.3281756614383224</v>
      </c>
      <c r="E27">
        <f t="shared" si="1"/>
        <v>0.24468861022020877</v>
      </c>
      <c r="F27">
        <f t="shared" si="2"/>
        <v>0.12103769133395149</v>
      </c>
      <c r="G27">
        <f t="shared" si="3"/>
        <v>1.0384615384615385</v>
      </c>
      <c r="H27">
        <f t="shared" si="4"/>
        <v>0.96296296296296291</v>
      </c>
    </row>
    <row r="30" spans="1:8" x14ac:dyDescent="0.35">
      <c r="B30" t="s">
        <v>178</v>
      </c>
      <c r="C30" t="s">
        <v>183</v>
      </c>
      <c r="D30" t="s">
        <v>184</v>
      </c>
      <c r="E30" t="s">
        <v>179</v>
      </c>
      <c r="F30" t="s">
        <v>180</v>
      </c>
      <c r="G30" t="s">
        <v>181</v>
      </c>
      <c r="H30" s="1" t="s">
        <v>182</v>
      </c>
    </row>
    <row r="31" spans="1:8" x14ac:dyDescent="0.35">
      <c r="B31">
        <v>2</v>
      </c>
      <c r="C31">
        <v>0.13200000000000001</v>
      </c>
      <c r="D31">
        <v>0.14799999999999999</v>
      </c>
      <c r="E31">
        <f>(C31-D31)/($K$9-$K$10)</f>
        <v>-0.15999999999999989</v>
      </c>
      <c r="F31" s="2">
        <f>C31+(E31*($K$8-$K$9))</f>
        <v>0.14017062553763912</v>
      </c>
      <c r="G31" s="2">
        <f t="shared" ref="G31:G37" si="5">$K$3+(F31*$K$7)</f>
        <v>0.88902532127324996</v>
      </c>
      <c r="H31" s="3">
        <f t="shared" ref="H31:H37" si="6">10^G31</f>
        <v>7.7450695363874775</v>
      </c>
    </row>
    <row r="32" spans="1:8" x14ac:dyDescent="0.35">
      <c r="B32">
        <v>5</v>
      </c>
      <c r="C32">
        <v>0.85599999999999998</v>
      </c>
      <c r="D32">
        <v>0.85399999999999998</v>
      </c>
      <c r="E32">
        <f t="shared" ref="E32:E37" si="7">(C32-D32)/($K$9-$K$10)</f>
        <v>2.0000000000000021E-2</v>
      </c>
      <c r="F32" s="2">
        <f t="shared" ref="F32:F37" si="8">C32+(E32*($K$8-$K$9))</f>
        <v>0.85497867180779508</v>
      </c>
      <c r="G32" s="2">
        <f t="shared" si="5"/>
        <v>1.1721004642210393</v>
      </c>
      <c r="H32" s="3">
        <f t="shared" si="6"/>
        <v>14.8627941970311</v>
      </c>
    </row>
    <row r="33" spans="2:8" x14ac:dyDescent="0.35">
      <c r="B33">
        <v>10</v>
      </c>
      <c r="C33">
        <v>1.1659999999999999</v>
      </c>
      <c r="D33">
        <v>1.147</v>
      </c>
      <c r="E33">
        <f t="shared" si="7"/>
        <v>0.18999999999999911</v>
      </c>
      <c r="F33" s="2">
        <f t="shared" si="8"/>
        <v>1.1562973821740534</v>
      </c>
      <c r="G33" s="2">
        <f t="shared" si="5"/>
        <v>1.2914273764667015</v>
      </c>
      <c r="H33" s="3">
        <f t="shared" si="6"/>
        <v>19.562636105320401</v>
      </c>
    </row>
    <row r="34" spans="2:8" x14ac:dyDescent="0.35">
      <c r="B34">
        <v>25</v>
      </c>
      <c r="C34">
        <v>1.448</v>
      </c>
      <c r="D34">
        <v>1.407</v>
      </c>
      <c r="E34">
        <f t="shared" si="7"/>
        <v>0.40999999999999936</v>
      </c>
      <c r="F34" s="2">
        <f t="shared" si="8"/>
        <v>1.4270627720597997</v>
      </c>
      <c r="G34" s="2">
        <f t="shared" si="5"/>
        <v>1.3986546969300941</v>
      </c>
      <c r="H34" s="3">
        <f t="shared" si="6"/>
        <v>25.041174633052986</v>
      </c>
    </row>
    <row r="35" spans="2:8" x14ac:dyDescent="0.35">
      <c r="B35">
        <v>50</v>
      </c>
      <c r="C35">
        <v>1.6060000000000001</v>
      </c>
      <c r="D35">
        <v>1.5489999999999999</v>
      </c>
      <c r="E35">
        <f t="shared" si="7"/>
        <v>0.57000000000000173</v>
      </c>
      <c r="F35" s="2">
        <f t="shared" si="8"/>
        <v>1.5768921465221606</v>
      </c>
      <c r="G35" s="2">
        <f t="shared" si="5"/>
        <v>1.457989467733277</v>
      </c>
      <c r="H35" s="3">
        <f t="shared" si="6"/>
        <v>28.707109623048357</v>
      </c>
    </row>
    <row r="36" spans="2:8" x14ac:dyDescent="0.35">
      <c r="B36">
        <v>100</v>
      </c>
      <c r="C36">
        <v>1.7330000000000001</v>
      </c>
      <c r="D36">
        <v>1.66</v>
      </c>
      <c r="E36">
        <f t="shared" si="7"/>
        <v>0.73000000000000187</v>
      </c>
      <c r="F36" s="2">
        <f t="shared" si="8"/>
        <v>1.6957215209845216</v>
      </c>
      <c r="G36" s="2">
        <f t="shared" si="5"/>
        <v>1.5050477546927612</v>
      </c>
      <c r="H36" s="3">
        <f t="shared" si="6"/>
        <v>31.992468771179343</v>
      </c>
    </row>
    <row r="37" spans="2:8" x14ac:dyDescent="0.35">
      <c r="B37">
        <v>200</v>
      </c>
      <c r="C37">
        <v>1.837</v>
      </c>
      <c r="D37">
        <v>1.7490000000000001</v>
      </c>
      <c r="E37">
        <f t="shared" si="7"/>
        <v>0.87999999999999878</v>
      </c>
      <c r="F37" s="2">
        <f t="shared" si="8"/>
        <v>1.792061559542985</v>
      </c>
      <c r="G37" s="2">
        <f t="shared" si="5"/>
        <v>1.5431999136238677</v>
      </c>
      <c r="H37" s="3">
        <f t="shared" si="6"/>
        <v>34.930106809161884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2019-04-16T14:18:18Z</dcterms:modified>
</cp:coreProperties>
</file>