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fana\"/>
    </mc:Choice>
  </mc:AlternateContent>
  <xr:revisionPtr revIDLastSave="0" documentId="13_ncr:1_{CB066757-9666-4A9A-9AE5-0A3371F3B04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3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8" i="3" s="1"/>
  <c r="K1" i="3"/>
  <c r="G16" i="3" s="1"/>
  <c r="H16" i="3" s="1"/>
  <c r="E29" i="2"/>
  <c r="E28" i="2"/>
  <c r="E27" i="2"/>
  <c r="E26" i="2"/>
  <c r="E25" i="2"/>
  <c r="E24" i="2"/>
  <c r="E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7" i="2" s="1"/>
  <c r="K1" i="2"/>
  <c r="G18" i="2" s="1"/>
  <c r="H18" i="2" s="1"/>
  <c r="I11" i="1"/>
  <c r="I18" i="1"/>
  <c r="I8" i="1"/>
  <c r="I19" i="1"/>
  <c r="I17" i="1"/>
  <c r="I7" i="1"/>
  <c r="I16" i="1"/>
  <c r="I20" i="1"/>
  <c r="I12" i="1"/>
  <c r="I6" i="1"/>
  <c r="I10" i="1"/>
  <c r="I15" i="1"/>
  <c r="I13" i="1"/>
  <c r="I9" i="1"/>
  <c r="I5" i="1"/>
  <c r="I3" i="1"/>
  <c r="I4" i="1"/>
  <c r="H11" i="1"/>
  <c r="H18" i="1"/>
  <c r="H8" i="1"/>
  <c r="H19" i="1"/>
  <c r="H17" i="1"/>
  <c r="H7" i="1"/>
  <c r="H16" i="1"/>
  <c r="H20" i="1"/>
  <c r="H12" i="1"/>
  <c r="H6" i="1"/>
  <c r="H10" i="1"/>
  <c r="H15" i="1"/>
  <c r="H13" i="1"/>
  <c r="H9" i="1"/>
  <c r="H5" i="1"/>
  <c r="H3" i="1"/>
  <c r="H4" i="1"/>
  <c r="I14" i="1"/>
  <c r="H14" i="1"/>
  <c r="F26" i="3" l="1"/>
  <c r="G5" i="3"/>
  <c r="H5" i="3" s="1"/>
  <c r="G7" i="3"/>
  <c r="H7" i="3" s="1"/>
  <c r="G9" i="3"/>
  <c r="H9" i="3" s="1"/>
  <c r="G14" i="3"/>
  <c r="H14" i="3" s="1"/>
  <c r="G17" i="3"/>
  <c r="H17" i="3" s="1"/>
  <c r="F23" i="3"/>
  <c r="F27" i="3"/>
  <c r="G3" i="3"/>
  <c r="H3" i="3" s="1"/>
  <c r="F24" i="3"/>
  <c r="F28" i="3"/>
  <c r="K6" i="3"/>
  <c r="G10" i="3"/>
  <c r="H10" i="3" s="1"/>
  <c r="G13" i="3"/>
  <c r="H13" i="3" s="1"/>
  <c r="G18" i="3"/>
  <c r="H18" i="3" s="1"/>
  <c r="F25" i="3"/>
  <c r="F29" i="3"/>
  <c r="F9" i="3"/>
  <c r="F16" i="3"/>
  <c r="K3" i="3"/>
  <c r="F3" i="3" s="1"/>
  <c r="G4" i="3"/>
  <c r="H4" i="3" s="1"/>
  <c r="G6" i="3"/>
  <c r="H6" i="3" s="1"/>
  <c r="K7" i="3"/>
  <c r="G8" i="3"/>
  <c r="H8" i="3" s="1"/>
  <c r="G11" i="3"/>
  <c r="H11" i="3" s="1"/>
  <c r="E13" i="3"/>
  <c r="G15" i="3"/>
  <c r="H15" i="3" s="1"/>
  <c r="G19" i="3"/>
  <c r="H19" i="3" s="1"/>
  <c r="G2" i="3"/>
  <c r="H2" i="3" s="1"/>
  <c r="E3" i="3"/>
  <c r="G12" i="3"/>
  <c r="H12" i="3" s="1"/>
  <c r="G7" i="2"/>
  <c r="H7" i="2" s="1"/>
  <c r="G9" i="2"/>
  <c r="H9" i="2" s="1"/>
  <c r="G14" i="2"/>
  <c r="H14" i="2" s="1"/>
  <c r="G17" i="2"/>
  <c r="H17" i="2" s="1"/>
  <c r="K6" i="2"/>
  <c r="G5" i="2"/>
  <c r="H5" i="2" s="1"/>
  <c r="G3" i="2"/>
  <c r="H3" i="2" s="1"/>
  <c r="G10" i="2"/>
  <c r="H10" i="2" s="1"/>
  <c r="G13" i="2"/>
  <c r="H13" i="2" s="1"/>
  <c r="K3" i="2"/>
  <c r="E3" i="2" s="1"/>
  <c r="K8" i="2"/>
  <c r="F25" i="2" s="1"/>
  <c r="F17" i="2"/>
  <c r="E18" i="2"/>
  <c r="G2" i="2"/>
  <c r="H2" i="2" s="1"/>
  <c r="G8" i="2"/>
  <c r="H8" i="2" s="1"/>
  <c r="G11" i="2"/>
  <c r="H11" i="2" s="1"/>
  <c r="E13" i="2"/>
  <c r="G15" i="2"/>
  <c r="H15" i="2" s="1"/>
  <c r="G19" i="2"/>
  <c r="H19" i="2" s="1"/>
  <c r="G4" i="2"/>
  <c r="H4" i="2" s="1"/>
  <c r="G6" i="2"/>
  <c r="H6" i="2" s="1"/>
  <c r="G12" i="2"/>
  <c r="H12" i="2" s="1"/>
  <c r="G16" i="2"/>
  <c r="H16" i="2" s="1"/>
  <c r="E10" i="3" l="1"/>
  <c r="E7" i="3"/>
  <c r="E16" i="3"/>
  <c r="F12" i="3"/>
  <c r="F17" i="3"/>
  <c r="F5" i="3"/>
  <c r="E5" i="3"/>
  <c r="E17" i="3"/>
  <c r="E9" i="3"/>
  <c r="E12" i="3"/>
  <c r="E18" i="3"/>
  <c r="F8" i="3"/>
  <c r="F6" i="3"/>
  <c r="F2" i="3"/>
  <c r="E19" i="3"/>
  <c r="E15" i="3"/>
  <c r="E8" i="3"/>
  <c r="E6" i="3"/>
  <c r="E4" i="3"/>
  <c r="E2" i="3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F19" i="3"/>
  <c r="F15" i="3"/>
  <c r="F11" i="3"/>
  <c r="F4" i="3"/>
  <c r="F18" i="3"/>
  <c r="F14" i="3"/>
  <c r="E11" i="3"/>
  <c r="F10" i="3"/>
  <c r="F13" i="3"/>
  <c r="E14" i="3"/>
  <c r="F7" i="3"/>
  <c r="E16" i="2"/>
  <c r="E9" i="2"/>
  <c r="F12" i="2"/>
  <c r="E12" i="2"/>
  <c r="E17" i="2"/>
  <c r="E5" i="2"/>
  <c r="F5" i="2"/>
  <c r="F28" i="2"/>
  <c r="G28" i="2" s="1"/>
  <c r="H28" i="2" s="1"/>
  <c r="F23" i="2"/>
  <c r="F24" i="2"/>
  <c r="G24" i="2" s="1"/>
  <c r="H24" i="2" s="1"/>
  <c r="F27" i="2"/>
  <c r="G27" i="2" s="1"/>
  <c r="H27" i="2" s="1"/>
  <c r="F19" i="2"/>
  <c r="G25" i="2"/>
  <c r="H25" i="2" s="1"/>
  <c r="G23" i="2"/>
  <c r="H23" i="2" s="1"/>
  <c r="F15" i="2"/>
  <c r="E19" i="2"/>
  <c r="F14" i="2"/>
  <c r="F8" i="2"/>
  <c r="E6" i="2"/>
  <c r="F2" i="2"/>
  <c r="F4" i="2"/>
  <c r="E2" i="2"/>
  <c r="E11" i="2"/>
  <c r="F6" i="2"/>
  <c r="E4" i="2"/>
  <c r="E15" i="2"/>
  <c r="E8" i="2"/>
  <c r="F11" i="2"/>
  <c r="F10" i="2"/>
  <c r="F18" i="2"/>
  <c r="E7" i="2"/>
  <c r="F29" i="2"/>
  <c r="G29" i="2" s="1"/>
  <c r="H29" i="2" s="1"/>
  <c r="F26" i="2"/>
  <c r="G26" i="2" s="1"/>
  <c r="H26" i="2" s="1"/>
  <c r="F16" i="2"/>
  <c r="F9" i="2"/>
  <c r="F13" i="2"/>
  <c r="F3" i="2"/>
  <c r="E14" i="2"/>
  <c r="F7" i="2"/>
  <c r="E10" i="2"/>
  <c r="K5" i="3" l="1"/>
  <c r="K4" i="3"/>
  <c r="K4" i="2"/>
  <c r="K5" i="2"/>
</calcChain>
</file>

<file path=xl/sharedStrings.xml><?xml version="1.0" encoding="utf-8"?>
<sst xmlns="http://schemas.openxmlformats.org/spreadsheetml/2006/main" count="222" uniqueCount="148">
  <si>
    <t>Isfana</t>
  </si>
  <si>
    <t>start_date</t>
  </si>
  <si>
    <t>end_date</t>
  </si>
  <si>
    <t>duration</t>
  </si>
  <si>
    <t>peak</t>
  </si>
  <si>
    <t>sum</t>
  </si>
  <si>
    <t>average</t>
  </si>
  <si>
    <t>median</t>
  </si>
  <si>
    <t>09/01/1950</t>
  </si>
  <si>
    <t>06/01/1951</t>
  </si>
  <si>
    <t>9</t>
  </si>
  <si>
    <t>-2.27</t>
  </si>
  <si>
    <t>-11.77</t>
  </si>
  <si>
    <t>-1.31</t>
  </si>
  <si>
    <t>-1.3</t>
  </si>
  <si>
    <t>02/01/1955</t>
  </si>
  <si>
    <t>12/01/1955</t>
  </si>
  <si>
    <t>10</t>
  </si>
  <si>
    <t>-1.89</t>
  </si>
  <si>
    <t>-6.55</t>
  </si>
  <si>
    <t>-0.65</t>
  </si>
  <si>
    <t>-0.57</t>
  </si>
  <si>
    <t>06/01/1956</t>
  </si>
  <si>
    <t>07/01/1957</t>
  </si>
  <si>
    <t>13</t>
  </si>
  <si>
    <t>-2.68</t>
  </si>
  <si>
    <t>-19.37</t>
  </si>
  <si>
    <t>-1.49</t>
  </si>
  <si>
    <t>-1.18</t>
  </si>
  <si>
    <t>10/01/1959</t>
  </si>
  <si>
    <t>04/01/1960</t>
  </si>
  <si>
    <t>6</t>
  </si>
  <si>
    <t>-1.68</t>
  </si>
  <si>
    <t>-4.82</t>
  </si>
  <si>
    <t>-0.8</t>
  </si>
  <si>
    <t>-0.63</t>
  </si>
  <si>
    <t>05/01/1961</t>
  </si>
  <si>
    <t>05/01/1963</t>
  </si>
  <si>
    <t>24</t>
  </si>
  <si>
    <t>-1.7</t>
  </si>
  <si>
    <t>-21.48</t>
  </si>
  <si>
    <t>-0.89</t>
  </si>
  <si>
    <t>-0.85</t>
  </si>
  <si>
    <t>11/01/1964</t>
  </si>
  <si>
    <t>11/01/1965</t>
  </si>
  <si>
    <t>12</t>
  </si>
  <si>
    <t>-1.63</t>
  </si>
  <si>
    <t>-14.66</t>
  </si>
  <si>
    <t>-1.22</t>
  </si>
  <si>
    <t>-1.23</t>
  </si>
  <si>
    <t>03/01/1967</t>
  </si>
  <si>
    <t>10/01/1967</t>
  </si>
  <si>
    <t>7</t>
  </si>
  <si>
    <t>-1.41</t>
  </si>
  <si>
    <t>-4.73</t>
  </si>
  <si>
    <t>-0.68</t>
  </si>
  <si>
    <t>11/01/1970</t>
  </si>
  <si>
    <t>01/01/1972</t>
  </si>
  <si>
    <t>14</t>
  </si>
  <si>
    <t>-2.05</t>
  </si>
  <si>
    <t>-13.65</t>
  </si>
  <si>
    <t>-0.98</t>
  </si>
  <si>
    <t>09/01/1973</t>
  </si>
  <si>
    <t>12/01/1975</t>
  </si>
  <si>
    <t>27</t>
  </si>
  <si>
    <t>-2.37</t>
  </si>
  <si>
    <t>-36.17</t>
  </si>
  <si>
    <t>-1.34</t>
  </si>
  <si>
    <t>-1.46</t>
  </si>
  <si>
    <t>04/01/1977</t>
  </si>
  <si>
    <t>10/01/1977</t>
  </si>
  <si>
    <t>-2.41</t>
  </si>
  <si>
    <t>-7.87</t>
  </si>
  <si>
    <t>-1.13</t>
  </si>
  <si>
    <t>11/01/1979</t>
  </si>
  <si>
    <t>04/01/1980</t>
  </si>
  <si>
    <t>5</t>
  </si>
  <si>
    <t>-1.42</t>
  </si>
  <si>
    <t>-4.72</t>
  </si>
  <si>
    <t>-0.94</t>
  </si>
  <si>
    <t>-0.86</t>
  </si>
  <si>
    <t>06/01/1984</t>
  </si>
  <si>
    <t>11/01/1984</t>
  </si>
  <si>
    <t>-1.47</t>
  </si>
  <si>
    <t>-5.86</t>
  </si>
  <si>
    <t>-1.17</t>
  </si>
  <si>
    <t>03/01/1986</t>
  </si>
  <si>
    <t>03/01/1987</t>
  </si>
  <si>
    <t>-1.93</t>
  </si>
  <si>
    <t>-13.28</t>
  </si>
  <si>
    <t>-1.11</t>
  </si>
  <si>
    <t>-1.19</t>
  </si>
  <si>
    <t>11/01/1988</t>
  </si>
  <si>
    <t>12/01/1989</t>
  </si>
  <si>
    <t>-1.24</t>
  </si>
  <si>
    <t>-9.29</t>
  </si>
  <si>
    <t>-0.71</t>
  </si>
  <si>
    <t>08/01/1995</t>
  </si>
  <si>
    <t>04/01/1996</t>
  </si>
  <si>
    <t>8</t>
  </si>
  <si>
    <t>-1.01</t>
  </si>
  <si>
    <t>-5.12</t>
  </si>
  <si>
    <t>-0.64</t>
  </si>
  <si>
    <t>-0.7</t>
  </si>
  <si>
    <t>12/01/1996</t>
  </si>
  <si>
    <t>05/01/1997</t>
  </si>
  <si>
    <t>-1.45</t>
  </si>
  <si>
    <t>-4.59</t>
  </si>
  <si>
    <t>-0.92</t>
  </si>
  <si>
    <t>-0.75</t>
  </si>
  <si>
    <t>12/01/1997</t>
  </si>
  <si>
    <t>02/01/1998</t>
  </si>
  <si>
    <t>2</t>
  </si>
  <si>
    <t>-1.12</t>
  </si>
  <si>
    <t>-0.81</t>
  </si>
  <si>
    <t>02/01/1999</t>
  </si>
  <si>
    <t>04/01/1999</t>
  </si>
  <si>
    <t>-1.1</t>
  </si>
  <si>
    <t>-1.99</t>
  </si>
  <si>
    <t>-1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</si>
  <si>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</si>
  <si>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</si>
  <si>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</si>
  <si>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</si>
  <si>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</si>
  <si>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</si>
  <si>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</si>
  <si>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</si>
  <si>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</si>
  <si>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</si>
  <si>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</si>
  <si>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</si>
  <si>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</si>
  <si>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</si>
  <si>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</si>
  <si>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</si>
  <si>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</si>
  <si>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</si>
  <si>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</si>
  <si>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</si>
  <si>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</si>
  <si>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</si>
  <si>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</si>
  <si>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</si>
  <si>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</si>
  <si>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</si>
  <si>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(-0.4)</t>
  </si>
  <si>
    <t>K (-0.5)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</si>
</sst>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I20" sqref="I3:I2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120</v>
      </c>
    </row>
    <row r="3" spans="1:9" x14ac:dyDescent="0.35">
      <c r="A3" t="s">
        <v>110</v>
      </c>
      <c r="B3" t="s">
        <v>111</v>
      </c>
      <c r="C3" t="s">
        <v>112</v>
      </c>
      <c r="D3" t="s">
        <v>113</v>
      </c>
      <c r="E3" t="s">
        <v>46</v>
      </c>
      <c r="F3" t="s">
        <v>114</v>
      </c>
      <c r="G3" t="s">
        <v>114</v>
      </c>
      <c r="H3">
        <f>C3*1</f>
        <v>2</v>
      </c>
      <c r="I3">
        <f>E3*-1</f>
        <v>1.63</v>
      </c>
    </row>
    <row r="4" spans="1:9" x14ac:dyDescent="0.35">
      <c r="A4" t="s">
        <v>115</v>
      </c>
      <c r="B4" t="s">
        <v>116</v>
      </c>
      <c r="C4" t="s">
        <v>112</v>
      </c>
      <c r="D4" t="s">
        <v>117</v>
      </c>
      <c r="E4" t="s">
        <v>118</v>
      </c>
      <c r="F4" t="s">
        <v>119</v>
      </c>
      <c r="G4" t="s">
        <v>119</v>
      </c>
      <c r="H4">
        <f>C4*1</f>
        <v>2</v>
      </c>
      <c r="I4">
        <f>E4*-1</f>
        <v>1.99</v>
      </c>
    </row>
    <row r="5" spans="1:9" x14ac:dyDescent="0.35">
      <c r="A5" t="s">
        <v>104</v>
      </c>
      <c r="B5" t="s">
        <v>105</v>
      </c>
      <c r="C5" t="s">
        <v>76</v>
      </c>
      <c r="D5" t="s">
        <v>106</v>
      </c>
      <c r="E5" t="s">
        <v>107</v>
      </c>
      <c r="F5" t="s">
        <v>108</v>
      </c>
      <c r="G5" t="s">
        <v>109</v>
      </c>
      <c r="H5">
        <f>C5*1</f>
        <v>5</v>
      </c>
      <c r="I5">
        <f>E5*-1</f>
        <v>4.59</v>
      </c>
    </row>
    <row r="6" spans="1:9" x14ac:dyDescent="0.35">
      <c r="A6" t="s">
        <v>74</v>
      </c>
      <c r="B6" t="s">
        <v>75</v>
      </c>
      <c r="C6" t="s">
        <v>76</v>
      </c>
      <c r="D6" t="s">
        <v>77</v>
      </c>
      <c r="E6" t="s">
        <v>78</v>
      </c>
      <c r="F6" t="s">
        <v>79</v>
      </c>
      <c r="G6" t="s">
        <v>80</v>
      </c>
      <c r="H6">
        <f>C6*1</f>
        <v>5</v>
      </c>
      <c r="I6">
        <f>E6*-1</f>
        <v>4.72</v>
      </c>
    </row>
    <row r="7" spans="1:9" x14ac:dyDescent="0.35">
      <c r="A7" t="s">
        <v>50</v>
      </c>
      <c r="B7" t="s">
        <v>51</v>
      </c>
      <c r="C7" t="s">
        <v>52</v>
      </c>
      <c r="D7" t="s">
        <v>53</v>
      </c>
      <c r="E7" t="s">
        <v>54</v>
      </c>
      <c r="F7" t="s">
        <v>55</v>
      </c>
      <c r="G7" t="s">
        <v>20</v>
      </c>
      <c r="H7">
        <f>C7*1</f>
        <v>7</v>
      </c>
      <c r="I7">
        <f>E7*-1</f>
        <v>4.7300000000000004</v>
      </c>
    </row>
    <row r="8" spans="1:9" x14ac:dyDescent="0.35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  <c r="G8" t="s">
        <v>35</v>
      </c>
      <c r="H8">
        <f>C8*1</f>
        <v>6</v>
      </c>
      <c r="I8">
        <f>E8*-1</f>
        <v>4.82</v>
      </c>
    </row>
    <row r="9" spans="1:9" x14ac:dyDescent="0.35">
      <c r="A9" t="s">
        <v>97</v>
      </c>
      <c r="B9" t="s">
        <v>98</v>
      </c>
      <c r="C9" t="s">
        <v>99</v>
      </c>
      <c r="D9" t="s">
        <v>100</v>
      </c>
      <c r="E9" t="s">
        <v>101</v>
      </c>
      <c r="F9" t="s">
        <v>102</v>
      </c>
      <c r="G9" t="s">
        <v>103</v>
      </c>
      <c r="H9">
        <f>C9*1</f>
        <v>8</v>
      </c>
      <c r="I9">
        <f>E9*-1</f>
        <v>5.12</v>
      </c>
    </row>
    <row r="10" spans="1:9" x14ac:dyDescent="0.35">
      <c r="A10" t="s">
        <v>81</v>
      </c>
      <c r="B10" t="s">
        <v>82</v>
      </c>
      <c r="C10" t="s">
        <v>76</v>
      </c>
      <c r="D10" t="s">
        <v>83</v>
      </c>
      <c r="E10" t="s">
        <v>84</v>
      </c>
      <c r="F10" t="s">
        <v>85</v>
      </c>
      <c r="G10" t="s">
        <v>28</v>
      </c>
      <c r="H10">
        <f>C10*1</f>
        <v>5</v>
      </c>
      <c r="I10">
        <f>E10*-1</f>
        <v>5.86</v>
      </c>
    </row>
    <row r="11" spans="1:9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>
        <f>C11*1</f>
        <v>10</v>
      </c>
      <c r="I11">
        <f>E11*-1</f>
        <v>6.55</v>
      </c>
    </row>
    <row r="12" spans="1:9" x14ac:dyDescent="0.35">
      <c r="A12" t="s">
        <v>69</v>
      </c>
      <c r="B12" t="s">
        <v>70</v>
      </c>
      <c r="C12" t="s">
        <v>31</v>
      </c>
      <c r="D12" t="s">
        <v>71</v>
      </c>
      <c r="E12" t="s">
        <v>72</v>
      </c>
      <c r="F12" t="s">
        <v>13</v>
      </c>
      <c r="G12" t="s">
        <v>73</v>
      </c>
      <c r="H12">
        <f>C12*1</f>
        <v>6</v>
      </c>
      <c r="I12">
        <f>E12*-1</f>
        <v>7.87</v>
      </c>
    </row>
    <row r="13" spans="1:9" x14ac:dyDescent="0.35">
      <c r="A13" t="s">
        <v>92</v>
      </c>
      <c r="B13" t="s">
        <v>93</v>
      </c>
      <c r="C13" t="s">
        <v>24</v>
      </c>
      <c r="D13" t="s">
        <v>94</v>
      </c>
      <c r="E13" t="s">
        <v>95</v>
      </c>
      <c r="F13" t="s">
        <v>96</v>
      </c>
      <c r="G13" t="s">
        <v>96</v>
      </c>
      <c r="H13">
        <f>C13*1</f>
        <v>13</v>
      </c>
      <c r="I13">
        <f>E13*-1</f>
        <v>9.2899999999999991</v>
      </c>
    </row>
    <row r="14" spans="1:9" x14ac:dyDescent="0.35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 t="s">
        <v>13</v>
      </c>
      <c r="G14" t="s">
        <v>14</v>
      </c>
      <c r="H14">
        <f>C14*1</f>
        <v>9</v>
      </c>
      <c r="I14">
        <f>E14*-1</f>
        <v>11.77</v>
      </c>
    </row>
    <row r="15" spans="1:9" x14ac:dyDescent="0.35">
      <c r="A15" t="s">
        <v>86</v>
      </c>
      <c r="B15" t="s">
        <v>87</v>
      </c>
      <c r="C15" t="s">
        <v>45</v>
      </c>
      <c r="D15" t="s">
        <v>88</v>
      </c>
      <c r="E15" t="s">
        <v>89</v>
      </c>
      <c r="F15" t="s">
        <v>90</v>
      </c>
      <c r="G15" t="s">
        <v>91</v>
      </c>
      <c r="H15">
        <f>C15*1</f>
        <v>12</v>
      </c>
      <c r="I15">
        <f>E15*-1</f>
        <v>13.28</v>
      </c>
    </row>
    <row r="16" spans="1:9" x14ac:dyDescent="0.35">
      <c r="A16" t="s">
        <v>56</v>
      </c>
      <c r="B16" t="s">
        <v>57</v>
      </c>
      <c r="C16" t="s">
        <v>58</v>
      </c>
      <c r="D16" t="s">
        <v>59</v>
      </c>
      <c r="E16" t="s">
        <v>60</v>
      </c>
      <c r="F16" t="s">
        <v>61</v>
      </c>
      <c r="G16" t="s">
        <v>34</v>
      </c>
      <c r="H16">
        <f>C16*1</f>
        <v>14</v>
      </c>
      <c r="I16">
        <f>E16*-1</f>
        <v>13.65</v>
      </c>
    </row>
    <row r="17" spans="1:9" x14ac:dyDescent="0.35">
      <c r="A17" t="s">
        <v>43</v>
      </c>
      <c r="B17" t="s">
        <v>44</v>
      </c>
      <c r="C17" t="s">
        <v>45</v>
      </c>
      <c r="D17" t="s">
        <v>46</v>
      </c>
      <c r="E17" t="s">
        <v>47</v>
      </c>
      <c r="F17" t="s">
        <v>48</v>
      </c>
      <c r="G17" t="s">
        <v>49</v>
      </c>
      <c r="H17">
        <f>C17*1</f>
        <v>12</v>
      </c>
      <c r="I17">
        <f>E17*-1</f>
        <v>14.66</v>
      </c>
    </row>
    <row r="18" spans="1:9" x14ac:dyDescent="0.3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>
        <f>C18*1</f>
        <v>13</v>
      </c>
      <c r="I18">
        <f>E18*-1</f>
        <v>19.37</v>
      </c>
    </row>
    <row r="19" spans="1:9" x14ac:dyDescent="0.35">
      <c r="A19" t="s">
        <v>36</v>
      </c>
      <c r="B19" t="s">
        <v>37</v>
      </c>
      <c r="C19" t="s">
        <v>38</v>
      </c>
      <c r="D19" t="s">
        <v>39</v>
      </c>
      <c r="E19" t="s">
        <v>40</v>
      </c>
      <c r="F19" t="s">
        <v>41</v>
      </c>
      <c r="G19" t="s">
        <v>42</v>
      </c>
      <c r="H19">
        <f>C19*1</f>
        <v>24</v>
      </c>
      <c r="I19">
        <f>E19*-1</f>
        <v>21.48</v>
      </c>
    </row>
    <row r="20" spans="1:9" x14ac:dyDescent="0.35">
      <c r="A20" t="s">
        <v>62</v>
      </c>
      <c r="B20" t="s">
        <v>63</v>
      </c>
      <c r="C20" t="s">
        <v>64</v>
      </c>
      <c r="D20" t="s">
        <v>65</v>
      </c>
      <c r="E20" t="s">
        <v>66</v>
      </c>
      <c r="F20" t="s">
        <v>67</v>
      </c>
      <c r="G20" t="s">
        <v>68</v>
      </c>
      <c r="H20">
        <f>C20*1</f>
        <v>27</v>
      </c>
      <c r="I20">
        <f>E20*-1</f>
        <v>36.17</v>
      </c>
    </row>
  </sheetData>
  <sortState xmlns:xlrd2="http://schemas.microsoft.com/office/spreadsheetml/2017/richdata2" ref="A3:I21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1C09-D16A-4A6B-851C-85D56DF653BD}">
  <dimension ref="A1:K29"/>
  <sheetViews>
    <sheetView topLeftCell="A13" workbookViewId="0">
      <selection activeCell="F23" sqref="F23"/>
    </sheetView>
  </sheetViews>
  <sheetFormatPr defaultRowHeight="14.5" x14ac:dyDescent="0.35"/>
  <sheetData>
    <row r="1" spans="1:11" x14ac:dyDescent="0.3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J1" t="s">
        <v>129</v>
      </c>
      <c r="K1">
        <f>COUNT(C2:C19)</f>
        <v>18</v>
      </c>
    </row>
    <row r="2" spans="1:11" x14ac:dyDescent="0.35">
      <c r="A2">
        <v>1</v>
      </c>
      <c r="B2" t="s">
        <v>110</v>
      </c>
      <c r="C2">
        <v>2</v>
      </c>
      <c r="D2">
        <f t="shared" ref="D2:D19" si="0">LOG(C2)</f>
        <v>0.3010299956639812</v>
      </c>
      <c r="E2">
        <f t="shared" ref="E2:E19" si="1">(D2-$K$3)^2</f>
        <v>0.36556234534684495</v>
      </c>
      <c r="F2">
        <f t="shared" ref="F2:F19" si="2">(D2-$K$3)^3</f>
        <v>-0.22102539860542858</v>
      </c>
      <c r="G2">
        <f t="shared" ref="G2:G19" si="3">($K$1+1)/A2</f>
        <v>19</v>
      </c>
      <c r="H2">
        <f t="shared" ref="H2:H19" si="4">1/G2</f>
        <v>5.2631578947368418E-2</v>
      </c>
      <c r="J2" t="s">
        <v>130</v>
      </c>
      <c r="K2">
        <f>AVERAGE(C2:C19)</f>
        <v>10</v>
      </c>
    </row>
    <row r="3" spans="1:11" x14ac:dyDescent="0.35">
      <c r="A3">
        <v>2</v>
      </c>
      <c r="B3" t="s">
        <v>115</v>
      </c>
      <c r="C3">
        <v>2</v>
      </c>
      <c r="D3">
        <f t="shared" si="0"/>
        <v>0.3010299956639812</v>
      </c>
      <c r="E3">
        <f t="shared" si="1"/>
        <v>0.36556234534684495</v>
      </c>
      <c r="F3">
        <f t="shared" si="2"/>
        <v>-0.22102539860542858</v>
      </c>
      <c r="G3">
        <f t="shared" si="3"/>
        <v>9.5</v>
      </c>
      <c r="H3">
        <f t="shared" si="4"/>
        <v>0.10526315789473684</v>
      </c>
      <c r="J3" t="s">
        <v>131</v>
      </c>
      <c r="K3">
        <f>AVERAGE(D2:D19)</f>
        <v>0.90564751554481049</v>
      </c>
    </row>
    <row r="4" spans="1:11" x14ac:dyDescent="0.35">
      <c r="A4">
        <v>3</v>
      </c>
      <c r="B4" t="s">
        <v>74</v>
      </c>
      <c r="C4">
        <v>5</v>
      </c>
      <c r="D4">
        <f t="shared" si="0"/>
        <v>0.69897000433601886</v>
      </c>
      <c r="E4">
        <f t="shared" si="1"/>
        <v>4.2715593639460189E-2</v>
      </c>
      <c r="F4">
        <f t="shared" si="2"/>
        <v>-8.8283525832097212E-3</v>
      </c>
      <c r="G4">
        <f t="shared" si="3"/>
        <v>6.333333333333333</v>
      </c>
      <c r="H4">
        <f t="shared" si="4"/>
        <v>0.15789473684210528</v>
      </c>
      <c r="J4" t="s">
        <v>132</v>
      </c>
      <c r="K4">
        <f>SUM(E2:E19)</f>
        <v>1.6131401188491141</v>
      </c>
    </row>
    <row r="5" spans="1:11" x14ac:dyDescent="0.35">
      <c r="A5">
        <v>4</v>
      </c>
      <c r="B5" t="s">
        <v>81</v>
      </c>
      <c r="C5">
        <v>5</v>
      </c>
      <c r="D5">
        <f t="shared" si="0"/>
        <v>0.69897000433601886</v>
      </c>
      <c r="E5">
        <f t="shared" si="1"/>
        <v>4.2715593639460189E-2</v>
      </c>
      <c r="F5">
        <f t="shared" si="2"/>
        <v>-8.8283525832097212E-3</v>
      </c>
      <c r="G5">
        <f t="shared" si="3"/>
        <v>4.75</v>
      </c>
      <c r="H5">
        <f t="shared" si="4"/>
        <v>0.21052631578947367</v>
      </c>
      <c r="J5" t="s">
        <v>133</v>
      </c>
      <c r="K5">
        <f>SUM(F2:F19)</f>
        <v>-0.17734159463495247</v>
      </c>
    </row>
    <row r="6" spans="1:11" x14ac:dyDescent="0.35">
      <c r="A6">
        <v>5</v>
      </c>
      <c r="B6" t="s">
        <v>104</v>
      </c>
      <c r="C6">
        <v>5</v>
      </c>
      <c r="D6">
        <f t="shared" si="0"/>
        <v>0.69897000433601886</v>
      </c>
      <c r="E6">
        <f t="shared" si="1"/>
        <v>4.2715593639460189E-2</v>
      </c>
      <c r="F6">
        <f t="shared" si="2"/>
        <v>-8.8283525832097212E-3</v>
      </c>
      <c r="G6">
        <f t="shared" si="3"/>
        <v>3.8</v>
      </c>
      <c r="H6">
        <f t="shared" si="4"/>
        <v>0.26315789473684209</v>
      </c>
      <c r="J6" t="s">
        <v>134</v>
      </c>
      <c r="K6">
        <f>VAR(D2:D19)</f>
        <v>9.4890595226418212E-2</v>
      </c>
    </row>
    <row r="7" spans="1:11" x14ac:dyDescent="0.35">
      <c r="A7">
        <v>6</v>
      </c>
      <c r="B7" t="s">
        <v>29</v>
      </c>
      <c r="C7">
        <v>6</v>
      </c>
      <c r="D7">
        <f t="shared" si="0"/>
        <v>0.77815125038364363</v>
      </c>
      <c r="E7">
        <f t="shared" si="1"/>
        <v>1.6255297630046569E-2</v>
      </c>
      <c r="F7">
        <f t="shared" si="2"/>
        <v>-2.0724897369141047E-3</v>
      </c>
      <c r="G7">
        <f t="shared" si="3"/>
        <v>3.1666666666666665</v>
      </c>
      <c r="H7">
        <f t="shared" si="4"/>
        <v>0.31578947368421056</v>
      </c>
      <c r="J7" t="s">
        <v>135</v>
      </c>
      <c r="K7">
        <f>STDEV(D2:D19)</f>
        <v>0.30804317104331042</v>
      </c>
    </row>
    <row r="8" spans="1:11" x14ac:dyDescent="0.35">
      <c r="A8">
        <v>7</v>
      </c>
      <c r="B8" t="s">
        <v>69</v>
      </c>
      <c r="C8">
        <v>6</v>
      </c>
      <c r="D8">
        <f t="shared" si="0"/>
        <v>0.77815125038364363</v>
      </c>
      <c r="E8">
        <f t="shared" si="1"/>
        <v>1.6255297630046569E-2</v>
      </c>
      <c r="F8">
        <f t="shared" si="2"/>
        <v>-2.0724897369141047E-3</v>
      </c>
      <c r="G8">
        <f t="shared" si="3"/>
        <v>2.7142857142857144</v>
      </c>
      <c r="H8">
        <f t="shared" si="4"/>
        <v>0.36842105263157893</v>
      </c>
      <c r="J8" t="s">
        <v>136</v>
      </c>
      <c r="K8">
        <f>SKEW(D2:D19)</f>
        <v>-0.40149436474878869</v>
      </c>
    </row>
    <row r="9" spans="1:11" x14ac:dyDescent="0.35">
      <c r="A9">
        <v>8</v>
      </c>
      <c r="B9" t="s">
        <v>50</v>
      </c>
      <c r="C9">
        <v>7</v>
      </c>
      <c r="D9">
        <f t="shared" si="0"/>
        <v>0.84509804001425681</v>
      </c>
      <c r="E9">
        <f t="shared" si="1"/>
        <v>3.6662389870251184E-3</v>
      </c>
      <c r="F9">
        <f t="shared" si="2"/>
        <v>-2.2198884783403931E-4</v>
      </c>
      <c r="G9">
        <f t="shared" si="3"/>
        <v>2.375</v>
      </c>
      <c r="H9">
        <f t="shared" si="4"/>
        <v>0.42105263157894735</v>
      </c>
      <c r="J9" t="s">
        <v>137</v>
      </c>
      <c r="K9">
        <v>-0.4</v>
      </c>
    </row>
    <row r="10" spans="1:11" x14ac:dyDescent="0.35">
      <c r="A10">
        <v>9</v>
      </c>
      <c r="B10" t="s">
        <v>97</v>
      </c>
      <c r="C10">
        <v>8</v>
      </c>
      <c r="D10">
        <f t="shared" si="0"/>
        <v>0.90308998699194354</v>
      </c>
      <c r="E10">
        <f t="shared" si="1"/>
        <v>6.5409522987297156E-6</v>
      </c>
      <c r="F10">
        <f t="shared" si="2"/>
        <v>-1.6728672266941959E-8</v>
      </c>
      <c r="G10">
        <f t="shared" si="3"/>
        <v>2.1111111111111112</v>
      </c>
      <c r="H10">
        <f t="shared" si="4"/>
        <v>0.47368421052631576</v>
      </c>
      <c r="J10" t="s">
        <v>138</v>
      </c>
      <c r="K10">
        <v>-0.5</v>
      </c>
    </row>
    <row r="11" spans="1:11" x14ac:dyDescent="0.35">
      <c r="A11">
        <v>10</v>
      </c>
      <c r="B11" t="s">
        <v>8</v>
      </c>
      <c r="C11">
        <v>9</v>
      </c>
      <c r="D11">
        <f t="shared" si="0"/>
        <v>0.95424250943932487</v>
      </c>
      <c r="E11">
        <f t="shared" si="1"/>
        <v>2.3614734316078903E-3</v>
      </c>
      <c r="F11">
        <f t="shared" si="2"/>
        <v>1.1475578699104336E-4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15</v>
      </c>
      <c r="C12">
        <v>10</v>
      </c>
      <c r="D12">
        <f t="shared" si="0"/>
        <v>1</v>
      </c>
      <c r="E12">
        <f t="shared" si="1"/>
        <v>8.9023913228667775E-3</v>
      </c>
      <c r="F12">
        <f t="shared" si="2"/>
        <v>8.3996273890480158E-4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43</v>
      </c>
      <c r="C13">
        <v>12</v>
      </c>
      <c r="D13">
        <f t="shared" si="0"/>
        <v>1.0791812460476249</v>
      </c>
      <c r="E13">
        <f t="shared" si="1"/>
        <v>3.0113955622223416E-2</v>
      </c>
      <c r="F13">
        <f t="shared" si="2"/>
        <v>5.2257870593206308E-3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86</v>
      </c>
      <c r="C14">
        <v>12</v>
      </c>
      <c r="D14">
        <f t="shared" si="0"/>
        <v>1.0791812460476249</v>
      </c>
      <c r="E14">
        <f t="shared" si="1"/>
        <v>3.0113955622223416E-2</v>
      </c>
      <c r="F14">
        <f t="shared" si="2"/>
        <v>5.2257870593206308E-3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22</v>
      </c>
      <c r="C15">
        <v>13</v>
      </c>
      <c r="D15">
        <f t="shared" si="0"/>
        <v>1.1139433523068367</v>
      </c>
      <c r="E15">
        <f t="shared" si="1"/>
        <v>4.3387155612392682E-2</v>
      </c>
      <c r="F15">
        <f t="shared" si="2"/>
        <v>9.0373638830075764E-3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92</v>
      </c>
      <c r="C16">
        <v>13</v>
      </c>
      <c r="D16">
        <f t="shared" si="0"/>
        <v>1.1139433523068367</v>
      </c>
      <c r="E16">
        <f t="shared" si="1"/>
        <v>4.3387155612392682E-2</v>
      </c>
      <c r="F16">
        <f t="shared" si="2"/>
        <v>9.0373638830075764E-3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56</v>
      </c>
      <c r="C17">
        <v>14</v>
      </c>
      <c r="D17">
        <f t="shared" si="0"/>
        <v>1.146128035678238</v>
      </c>
      <c r="E17">
        <f t="shared" si="1"/>
        <v>5.7830880563643813E-2</v>
      </c>
      <c r="F17">
        <f t="shared" si="2"/>
        <v>1.3907200237719184E-2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36</v>
      </c>
      <c r="C18">
        <v>24</v>
      </c>
      <c r="D18">
        <f t="shared" si="0"/>
        <v>1.3802112417116059</v>
      </c>
      <c r="E18">
        <f t="shared" si="1"/>
        <v>0.2252107301933132</v>
      </c>
      <c r="F18">
        <f t="shared" si="2"/>
        <v>0.10687684329328354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62</v>
      </c>
      <c r="C19">
        <v>27</v>
      </c>
      <c r="D19">
        <f t="shared" si="0"/>
        <v>1.4313637641589874</v>
      </c>
      <c r="E19">
        <f t="shared" si="1"/>
        <v>0.276377574056963</v>
      </c>
      <c r="F19">
        <f t="shared" si="2"/>
        <v>0.14529618143431344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139</v>
      </c>
      <c r="C22" t="s">
        <v>146</v>
      </c>
      <c r="D22" t="s">
        <v>147</v>
      </c>
      <c r="E22" t="s">
        <v>142</v>
      </c>
      <c r="F22" t="s">
        <v>143</v>
      </c>
      <c r="G22" t="s">
        <v>144</v>
      </c>
      <c r="H22" s="1" t="s">
        <v>145</v>
      </c>
    </row>
    <row r="23" spans="1:8" x14ac:dyDescent="0.35">
      <c r="B23">
        <v>2</v>
      </c>
      <c r="C23">
        <v>6.6000000000000003E-2</v>
      </c>
      <c r="D23">
        <v>8.3000000000000004E-2</v>
      </c>
      <c r="E23">
        <f>(C23-D23)/($K$9-$K$10)</f>
        <v>-0.17000000000000004</v>
      </c>
      <c r="F23" s="2">
        <f>C23+(E23*($K$8-$K$9))</f>
        <v>6.6254042007294081E-2</v>
      </c>
      <c r="G23" s="2">
        <f t="shared" ref="G23:G29" si="5">$K$3+(F23*$K$7)</f>
        <v>0.92605662073917405</v>
      </c>
      <c r="H23" s="3">
        <f t="shared" ref="H23:H29" si="6">10^G23</f>
        <v>8.4344471391655755</v>
      </c>
    </row>
    <row r="24" spans="1:8" x14ac:dyDescent="0.35">
      <c r="B24">
        <v>5</v>
      </c>
      <c r="C24">
        <v>0.85499999999999998</v>
      </c>
      <c r="D24">
        <v>0.85599999999999998</v>
      </c>
      <c r="E24">
        <f t="shared" ref="E24:E29" si="7">(C24-D24)/($K$9-$K$10)</f>
        <v>-1.0000000000000011E-2</v>
      </c>
      <c r="F24" s="2">
        <f t="shared" ref="F24:F29" si="8">C24+(E24*($K$8-$K$9))</f>
        <v>0.85501494364748787</v>
      </c>
      <c r="G24" s="2">
        <f t="shared" si="5"/>
        <v>1.1690290300754</v>
      </c>
      <c r="H24" s="3">
        <f t="shared" si="6"/>
        <v>14.758051790232976</v>
      </c>
    </row>
    <row r="25" spans="1:8" x14ac:dyDescent="0.35">
      <c r="B25">
        <v>10</v>
      </c>
      <c r="C25">
        <v>1.2310000000000001</v>
      </c>
      <c r="D25">
        <v>1.216</v>
      </c>
      <c r="E25">
        <f t="shared" si="7"/>
        <v>0.15000000000000127</v>
      </c>
      <c r="F25" s="2">
        <f t="shared" si="8"/>
        <v>1.2307758452876818</v>
      </c>
      <c r="G25" s="2">
        <f t="shared" si="5"/>
        <v>1.2847796097707387</v>
      </c>
      <c r="H25" s="3">
        <f t="shared" si="6"/>
        <v>19.265470055603668</v>
      </c>
    </row>
    <row r="26" spans="1:8" x14ac:dyDescent="0.35">
      <c r="B26">
        <v>25</v>
      </c>
      <c r="C26">
        <v>1.6060000000000001</v>
      </c>
      <c r="D26">
        <v>1.5669999999999999</v>
      </c>
      <c r="E26">
        <f t="shared" si="7"/>
        <v>0.39000000000000157</v>
      </c>
      <c r="F26" s="2">
        <f t="shared" si="8"/>
        <v>1.6054171977479725</v>
      </c>
      <c r="G26" s="2">
        <f t="shared" si="5"/>
        <v>1.4001853199865613</v>
      </c>
      <c r="H26" s="3">
        <f t="shared" si="6"/>
        <v>25.129585199467463</v>
      </c>
    </row>
    <row r="27" spans="1:8" x14ac:dyDescent="0.35">
      <c r="B27">
        <v>50</v>
      </c>
      <c r="C27">
        <v>1.8340000000000001</v>
      </c>
      <c r="D27">
        <v>1.7769999999999999</v>
      </c>
      <c r="E27">
        <f t="shared" si="7"/>
        <v>0.57000000000000173</v>
      </c>
      <c r="F27" s="2">
        <f t="shared" si="8"/>
        <v>1.8331482120931906</v>
      </c>
      <c r="G27" s="2">
        <f t="shared" si="5"/>
        <v>1.4703363037903718</v>
      </c>
      <c r="H27" s="3">
        <f t="shared" si="6"/>
        <v>29.534954340002624</v>
      </c>
    </row>
    <row r="28" spans="1:8" x14ac:dyDescent="0.35">
      <c r="B28">
        <v>100</v>
      </c>
      <c r="C28">
        <v>2.0289999999999999</v>
      </c>
      <c r="D28">
        <v>1.9550000000000001</v>
      </c>
      <c r="E28">
        <f t="shared" si="7"/>
        <v>0.73999999999999855</v>
      </c>
      <c r="F28" s="2">
        <f t="shared" si="8"/>
        <v>2.0278941700858963</v>
      </c>
      <c r="G28" s="2">
        <f t="shared" si="5"/>
        <v>1.5303264662383123</v>
      </c>
      <c r="H28" s="3">
        <f t="shared" si="6"/>
        <v>33.909896657297729</v>
      </c>
    </row>
    <row r="29" spans="1:8" x14ac:dyDescent="0.35">
      <c r="B29">
        <v>200</v>
      </c>
      <c r="C29">
        <v>2.2010000000000001</v>
      </c>
      <c r="D29">
        <v>2.1080000000000001</v>
      </c>
      <c r="E29">
        <f t="shared" si="7"/>
        <v>0.92999999999999994</v>
      </c>
      <c r="F29" s="2">
        <f t="shared" si="8"/>
        <v>2.1996102407836267</v>
      </c>
      <c r="G29" s="2">
        <f t="shared" si="5"/>
        <v>1.5832224291751384</v>
      </c>
      <c r="H29" s="3">
        <f t="shared" si="6"/>
        <v>38.302086186036597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DFE5-6D0C-49E4-ACE7-D338C9CB12A6}">
  <dimension ref="A1:K29"/>
  <sheetViews>
    <sheetView tabSelected="1" topLeftCell="A13" workbookViewId="0">
      <selection activeCell="F26" sqref="F26"/>
    </sheetView>
  </sheetViews>
  <sheetFormatPr defaultRowHeight="14.5" x14ac:dyDescent="0.35"/>
  <sheetData>
    <row r="1" spans="1:11" x14ac:dyDescent="0.3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J1" t="s">
        <v>129</v>
      </c>
      <c r="K1">
        <f>COUNT(C2:C19)</f>
        <v>18</v>
      </c>
    </row>
    <row r="2" spans="1:11" x14ac:dyDescent="0.35">
      <c r="A2">
        <v>1</v>
      </c>
      <c r="B2" t="s">
        <v>110</v>
      </c>
      <c r="C2">
        <v>1.63</v>
      </c>
      <c r="D2">
        <f t="shared" ref="D2:D19" si="0">LOG(C2)</f>
        <v>0.21218760440395779</v>
      </c>
      <c r="E2">
        <f t="shared" ref="E2:E19" si="1">(D2-$K$3)^2</f>
        <v>0.46054919980400788</v>
      </c>
      <c r="F2">
        <f t="shared" ref="F2:F19" si="2">(D2-$K$3)^3</f>
        <v>-0.3125460741033555</v>
      </c>
      <c r="G2">
        <f t="shared" ref="G2:G19" si="3">($K$1+1)/A2</f>
        <v>19</v>
      </c>
      <c r="H2">
        <f t="shared" ref="H2:H19" si="4">1/G2</f>
        <v>5.2631578947368418E-2</v>
      </c>
      <c r="J2" t="s">
        <v>130</v>
      </c>
      <c r="K2">
        <f>AVERAGE(C2:C19)</f>
        <v>10.419444444444444</v>
      </c>
    </row>
    <row r="3" spans="1:11" x14ac:dyDescent="0.35">
      <c r="A3">
        <v>2</v>
      </c>
      <c r="B3" t="s">
        <v>115</v>
      </c>
      <c r="C3">
        <v>1.99</v>
      </c>
      <c r="D3">
        <f t="shared" si="0"/>
        <v>0.29885307640970665</v>
      </c>
      <c r="E3">
        <f t="shared" si="1"/>
        <v>0.35043118147174634</v>
      </c>
      <c r="F3">
        <f t="shared" si="2"/>
        <v>-0.20744554582917801</v>
      </c>
      <c r="G3">
        <f t="shared" si="3"/>
        <v>9.5</v>
      </c>
      <c r="H3">
        <f t="shared" si="4"/>
        <v>0.10526315789473684</v>
      </c>
      <c r="J3" t="s">
        <v>131</v>
      </c>
      <c r="K3">
        <f>AVERAGE(D2:D19)</f>
        <v>0.89082535740920277</v>
      </c>
    </row>
    <row r="4" spans="1:11" x14ac:dyDescent="0.35">
      <c r="A4">
        <v>3</v>
      </c>
      <c r="B4" t="s">
        <v>104</v>
      </c>
      <c r="C4">
        <v>4.59</v>
      </c>
      <c r="D4">
        <f t="shared" si="0"/>
        <v>0.66181268553726125</v>
      </c>
      <c r="E4">
        <f t="shared" si="1"/>
        <v>5.2446803877925552E-2</v>
      </c>
      <c r="F4">
        <f t="shared" si="2"/>
        <v>-1.2010982687227435E-2</v>
      </c>
      <c r="G4">
        <f t="shared" si="3"/>
        <v>6.333333333333333</v>
      </c>
      <c r="H4">
        <f t="shared" si="4"/>
        <v>0.15789473684210528</v>
      </c>
      <c r="J4" t="s">
        <v>132</v>
      </c>
      <c r="K4">
        <f>SUM(E2:E19)</f>
        <v>2.0790690936001139</v>
      </c>
    </row>
    <row r="5" spans="1:11" x14ac:dyDescent="0.35">
      <c r="A5">
        <v>4</v>
      </c>
      <c r="B5" t="s">
        <v>74</v>
      </c>
      <c r="C5">
        <v>4.72</v>
      </c>
      <c r="D5">
        <f t="shared" si="0"/>
        <v>0.67394199863408777</v>
      </c>
      <c r="E5">
        <f t="shared" si="1"/>
        <v>4.7038391313575255E-2</v>
      </c>
      <c r="F5">
        <f t="shared" si="2"/>
        <v>-1.0201844299466394E-2</v>
      </c>
      <c r="G5">
        <f t="shared" si="3"/>
        <v>4.75</v>
      </c>
      <c r="H5">
        <f t="shared" si="4"/>
        <v>0.21052631578947367</v>
      </c>
      <c r="J5" t="s">
        <v>133</v>
      </c>
      <c r="K5">
        <f>SUM(F2:F19)</f>
        <v>-6.9650613976235176E-2</v>
      </c>
    </row>
    <row r="6" spans="1:11" x14ac:dyDescent="0.35">
      <c r="A6">
        <v>5</v>
      </c>
      <c r="B6" t="s">
        <v>50</v>
      </c>
      <c r="C6">
        <v>4.7300000000000004</v>
      </c>
      <c r="D6">
        <f t="shared" si="0"/>
        <v>0.67486114073781156</v>
      </c>
      <c r="E6">
        <f t="shared" si="1"/>
        <v>4.6640542882487611E-2</v>
      </c>
      <c r="F6">
        <f t="shared" si="2"/>
        <v>-1.0072688308744868E-2</v>
      </c>
      <c r="G6">
        <f t="shared" si="3"/>
        <v>3.8</v>
      </c>
      <c r="H6">
        <f t="shared" si="4"/>
        <v>0.26315789473684209</v>
      </c>
      <c r="J6" t="s">
        <v>134</v>
      </c>
      <c r="K6">
        <f>VAR(D2:D19)</f>
        <v>0.12229818197647745</v>
      </c>
    </row>
    <row r="7" spans="1:11" x14ac:dyDescent="0.35">
      <c r="A7">
        <v>6</v>
      </c>
      <c r="B7" t="s">
        <v>29</v>
      </c>
      <c r="C7">
        <v>4.82</v>
      </c>
      <c r="D7">
        <f t="shared" si="0"/>
        <v>0.6830470382388496</v>
      </c>
      <c r="E7">
        <f t="shared" si="1"/>
        <v>4.3171829917257147E-2</v>
      </c>
      <c r="F7">
        <f t="shared" si="2"/>
        <v>-8.9701702557160572E-3</v>
      </c>
      <c r="G7">
        <f t="shared" si="3"/>
        <v>3.1666666666666665</v>
      </c>
      <c r="H7">
        <f t="shared" si="4"/>
        <v>0.31578947368421056</v>
      </c>
      <c r="J7" t="s">
        <v>135</v>
      </c>
      <c r="K7">
        <f>STDEV(D2:D19)</f>
        <v>0.34971156969204986</v>
      </c>
    </row>
    <row r="8" spans="1:11" x14ac:dyDescent="0.35">
      <c r="A8">
        <v>7</v>
      </c>
      <c r="B8" t="s">
        <v>97</v>
      </c>
      <c r="C8">
        <v>5.12</v>
      </c>
      <c r="D8">
        <f t="shared" si="0"/>
        <v>0.70926996097583073</v>
      </c>
      <c r="E8">
        <f t="shared" si="1"/>
        <v>3.2962361974078883E-2</v>
      </c>
      <c r="F8">
        <f t="shared" si="2"/>
        <v>-5.9844946955841995E-3</v>
      </c>
      <c r="G8">
        <f t="shared" si="3"/>
        <v>2.7142857142857144</v>
      </c>
      <c r="H8">
        <f t="shared" si="4"/>
        <v>0.36842105263157893</v>
      </c>
      <c r="J8" t="s">
        <v>136</v>
      </c>
      <c r="K8">
        <f>SKEW(D2:D19)</f>
        <v>-0.10777016519642983</v>
      </c>
    </row>
    <row r="9" spans="1:11" x14ac:dyDescent="0.35">
      <c r="A9">
        <v>8</v>
      </c>
      <c r="B9" t="s">
        <v>81</v>
      </c>
      <c r="C9">
        <v>5.86</v>
      </c>
      <c r="D9">
        <f t="shared" si="0"/>
        <v>0.7678976160180907</v>
      </c>
      <c r="E9">
        <f t="shared" si="1"/>
        <v>1.5111229603520127E-2</v>
      </c>
      <c r="F9">
        <f t="shared" si="2"/>
        <v>-1.857589324803239E-3</v>
      </c>
      <c r="G9">
        <f t="shared" si="3"/>
        <v>2.375</v>
      </c>
      <c r="H9">
        <f t="shared" si="4"/>
        <v>0.42105263157894735</v>
      </c>
      <c r="J9" t="s">
        <v>137</v>
      </c>
      <c r="K9">
        <v>-0.1</v>
      </c>
    </row>
    <row r="10" spans="1:11" x14ac:dyDescent="0.35">
      <c r="A10">
        <v>9</v>
      </c>
      <c r="B10" t="s">
        <v>15</v>
      </c>
      <c r="C10">
        <v>6.55</v>
      </c>
      <c r="D10">
        <f t="shared" si="0"/>
        <v>0.81624129999178308</v>
      </c>
      <c r="E10">
        <f t="shared" si="1"/>
        <v>5.5627816208449572E-3</v>
      </c>
      <c r="F10">
        <f t="shared" si="2"/>
        <v>-4.1489482380966725E-4</v>
      </c>
      <c r="G10">
        <f t="shared" si="3"/>
        <v>2.1111111111111112</v>
      </c>
      <c r="H10">
        <f t="shared" si="4"/>
        <v>0.47368421052631576</v>
      </c>
      <c r="J10" t="s">
        <v>138</v>
      </c>
      <c r="K10">
        <v>-0.2</v>
      </c>
    </row>
    <row r="11" spans="1:11" x14ac:dyDescent="0.35">
      <c r="A11">
        <v>10</v>
      </c>
      <c r="B11" t="s">
        <v>69</v>
      </c>
      <c r="C11">
        <v>7.87</v>
      </c>
      <c r="D11">
        <f t="shared" si="0"/>
        <v>0.89597473235906455</v>
      </c>
      <c r="E11">
        <f t="shared" si="1"/>
        <v>2.6516062374264057E-5</v>
      </c>
      <c r="F11">
        <f t="shared" si="2"/>
        <v>1.3654114735900794E-7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92</v>
      </c>
      <c r="C12">
        <v>9.2899999999999991</v>
      </c>
      <c r="D12">
        <f t="shared" si="0"/>
        <v>0.96801571399364172</v>
      </c>
      <c r="E12">
        <f t="shared" si="1"/>
        <v>5.9583511496328389E-3</v>
      </c>
      <c r="F12">
        <f t="shared" si="2"/>
        <v>4.5992724989546061E-4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8</v>
      </c>
      <c r="C13">
        <v>11.77</v>
      </c>
      <c r="D13">
        <f t="shared" si="0"/>
        <v>1.0707764628434346</v>
      </c>
      <c r="E13">
        <f t="shared" si="1"/>
        <v>3.2382400347002037E-2</v>
      </c>
      <c r="F13">
        <f t="shared" si="2"/>
        <v>5.8272487390568705E-3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86</v>
      </c>
      <c r="C14">
        <v>13.28</v>
      </c>
      <c r="D14">
        <f t="shared" si="0"/>
        <v>1.1231980750319988</v>
      </c>
      <c r="E14">
        <f t="shared" si="1"/>
        <v>5.3997079895403678E-2</v>
      </c>
      <c r="F14">
        <f t="shared" si="2"/>
        <v>1.2547448198990193E-2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56</v>
      </c>
      <c r="C15">
        <v>13.65</v>
      </c>
      <c r="D15">
        <f t="shared" si="0"/>
        <v>1.1351326513767748</v>
      </c>
      <c r="E15">
        <f t="shared" si="1"/>
        <v>5.9686053885757644E-2</v>
      </c>
      <c r="F15">
        <f t="shared" si="2"/>
        <v>1.4581738312432136E-2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43</v>
      </c>
      <c r="C16">
        <v>14.66</v>
      </c>
      <c r="D16">
        <f t="shared" si="0"/>
        <v>1.1661339703051092</v>
      </c>
      <c r="E16">
        <f t="shared" si="1"/>
        <v>7.5794832334668077E-2</v>
      </c>
      <c r="F16">
        <f t="shared" si="2"/>
        <v>2.0866970154735268E-2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22</v>
      </c>
      <c r="C17">
        <v>19.37</v>
      </c>
      <c r="D17">
        <f t="shared" si="0"/>
        <v>1.2871296207191107</v>
      </c>
      <c r="E17">
        <f t="shared" si="1"/>
        <v>0.15705706911760889</v>
      </c>
      <c r="F17">
        <f t="shared" si="2"/>
        <v>6.224238607426729E-2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36</v>
      </c>
      <c r="C18">
        <v>21.48</v>
      </c>
      <c r="D18">
        <f t="shared" si="0"/>
        <v>1.332034277027518</v>
      </c>
      <c r="E18">
        <f t="shared" si="1"/>
        <v>0.19466531075076093</v>
      </c>
      <c r="F18">
        <f t="shared" si="2"/>
        <v>8.5888071443506839E-2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62</v>
      </c>
      <c r="C19">
        <v>36.17</v>
      </c>
      <c r="D19">
        <f t="shared" si="0"/>
        <v>1.5583485087616198</v>
      </c>
      <c r="E19">
        <f t="shared" si="1"/>
        <v>0.44558715759146184</v>
      </c>
      <c r="F19">
        <f t="shared" si="2"/>
        <v>0.29743974363761866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139</v>
      </c>
      <c r="C22" t="s">
        <v>140</v>
      </c>
      <c r="D22" t="s">
        <v>141</v>
      </c>
      <c r="E22" t="s">
        <v>142</v>
      </c>
      <c r="F22" t="s">
        <v>143</v>
      </c>
      <c r="G22" t="s">
        <v>144</v>
      </c>
      <c r="H22" s="1" t="s">
        <v>145</v>
      </c>
    </row>
    <row r="23" spans="1:8" x14ac:dyDescent="0.35">
      <c r="B23">
        <v>2</v>
      </c>
      <c r="C23">
        <v>1.7000000000000001E-2</v>
      </c>
      <c r="D23">
        <v>3.3000000000000002E-2</v>
      </c>
      <c r="E23">
        <f>(C23-D23)/($K$9-$K$10)</f>
        <v>-0.16</v>
      </c>
      <c r="F23" s="2">
        <f>C23+(E23*($K$8-$K$9))</f>
        <v>1.8243226431428772E-2</v>
      </c>
      <c r="G23" s="2">
        <f t="shared" ref="G23:G29" si="5">$K$3+(F23*$K$7)</f>
        <v>0.89720522476078524</v>
      </c>
      <c r="H23" s="3">
        <f t="shared" ref="H23:H29" si="6">10^G23</f>
        <v>7.8923297956572993</v>
      </c>
    </row>
    <row r="24" spans="1:8" x14ac:dyDescent="0.35">
      <c r="B24">
        <v>5</v>
      </c>
      <c r="C24">
        <v>0.84599999999999997</v>
      </c>
      <c r="D24">
        <v>0.85</v>
      </c>
      <c r="E24">
        <f t="shared" ref="E24:E29" si="7">(C24-D24)/($K$9-$K$10)</f>
        <v>-4.0000000000000036E-2</v>
      </c>
      <c r="F24" s="2">
        <f t="shared" ref="F24:F29" si="8">C24+(E24*($K$8-$K$9))</f>
        <v>0.84631080660785718</v>
      </c>
      <c r="G24" s="2">
        <f t="shared" si="5"/>
        <v>1.1867900380353813</v>
      </c>
      <c r="H24" s="3">
        <f t="shared" si="6"/>
        <v>15.374111910323309</v>
      </c>
    </row>
    <row r="25" spans="1:8" x14ac:dyDescent="0.35">
      <c r="B25">
        <v>10</v>
      </c>
      <c r="C25">
        <v>1.27</v>
      </c>
      <c r="D25">
        <v>1.258</v>
      </c>
      <c r="E25">
        <f t="shared" si="7"/>
        <v>0.12000000000000011</v>
      </c>
      <c r="F25" s="2">
        <f t="shared" si="8"/>
        <v>1.2690675801764284</v>
      </c>
      <c r="G25" s="2">
        <f t="shared" si="5"/>
        <v>1.3346329729179929</v>
      </c>
      <c r="H25" s="3">
        <f t="shared" si="6"/>
        <v>21.608915584259801</v>
      </c>
    </row>
    <row r="26" spans="1:8" x14ac:dyDescent="0.35">
      <c r="B26">
        <v>25</v>
      </c>
      <c r="C26">
        <v>1.716</v>
      </c>
      <c r="D26">
        <v>1.68</v>
      </c>
      <c r="E26">
        <f t="shared" si="7"/>
        <v>0.36000000000000032</v>
      </c>
      <c r="F26" s="2">
        <f t="shared" si="8"/>
        <v>1.7132027405292853</v>
      </c>
      <c r="G26" s="2">
        <f t="shared" si="5"/>
        <v>1.4899521770004207</v>
      </c>
      <c r="H26" s="3">
        <f t="shared" si="6"/>
        <v>30.899551586516864</v>
      </c>
    </row>
    <row r="27" spans="1:8" x14ac:dyDescent="0.35">
      <c r="B27">
        <v>50</v>
      </c>
      <c r="C27">
        <v>2</v>
      </c>
      <c r="D27">
        <v>1.9450000000000001</v>
      </c>
      <c r="E27">
        <f t="shared" si="7"/>
        <v>0.54999999999999938</v>
      </c>
      <c r="F27" s="2">
        <f t="shared" si="8"/>
        <v>1.9957264091419635</v>
      </c>
      <c r="G27" s="2">
        <f t="shared" si="5"/>
        <v>1.5887539726261171</v>
      </c>
      <c r="H27" s="3">
        <f t="shared" si="6"/>
        <v>38.793054148166199</v>
      </c>
    </row>
    <row r="28" spans="1:8" x14ac:dyDescent="0.35">
      <c r="B28">
        <v>100</v>
      </c>
      <c r="C28">
        <v>2.2519999999999998</v>
      </c>
      <c r="D28">
        <v>2.1779999999999999</v>
      </c>
      <c r="E28">
        <f t="shared" si="7"/>
        <v>0.73999999999999844</v>
      </c>
      <c r="F28" s="2">
        <f t="shared" si="8"/>
        <v>2.2462500777546417</v>
      </c>
      <c r="G28" s="2">
        <f t="shared" si="5"/>
        <v>1.6763649980216675</v>
      </c>
      <c r="H28" s="3">
        <f t="shared" si="6"/>
        <v>47.464072425626433</v>
      </c>
    </row>
    <row r="29" spans="1:8" x14ac:dyDescent="0.35">
      <c r="B29">
        <v>200</v>
      </c>
      <c r="C29">
        <v>2.4820000000000002</v>
      </c>
      <c r="D29">
        <v>2.3879999999999999</v>
      </c>
      <c r="E29">
        <f t="shared" si="7"/>
        <v>0.94000000000000306</v>
      </c>
      <c r="F29" s="2">
        <f t="shared" si="8"/>
        <v>2.4746960447153561</v>
      </c>
      <c r="G29" s="2">
        <f t="shared" si="5"/>
        <v>1.7562551957173171</v>
      </c>
      <c r="H29" s="3">
        <f t="shared" si="6"/>
        <v>57.049940487978404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2019-04-16T13:59:36Z</dcterms:modified>
</cp:coreProperties>
</file>