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5_Work\07_UNDP_RiskAss_Tajikistan\05_Data Process\04_Drought\01_Rainfall_NSIDC\Processed_SPI\Hazarnovo\"/>
    </mc:Choice>
  </mc:AlternateContent>
  <xr:revisionPtr revIDLastSave="0" documentId="13_ncr:1_{4C9F1B38-9170-42C1-8A94-199D7D2ACE74}" xr6:coauthVersionLast="43" xr6:coauthVersionMax="43" xr10:uidLastSave="{00000000-0000-0000-0000-000000000000}"/>
  <bookViews>
    <workbookView xWindow="-110" yWindow="-110" windowWidth="19420" windowHeight="10420" activeTab="2" xr2:uid="{00000000-000D-0000-FFFF-FFFF00000000}"/>
  </bookViews>
  <sheets>
    <sheet name="Sheet1" sheetId="1" r:id="rId1"/>
    <sheet name="duration" sheetId="2" r:id="rId2"/>
    <sheet name="magnitud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4" i="3" l="1"/>
  <c r="E23" i="3"/>
  <c r="E22" i="3"/>
  <c r="E21" i="3"/>
  <c r="E20" i="3"/>
  <c r="E19" i="3"/>
  <c r="E18" i="3"/>
  <c r="D14" i="3"/>
  <c r="D13" i="3"/>
  <c r="D12" i="3"/>
  <c r="D11" i="3"/>
  <c r="D10" i="3"/>
  <c r="D9" i="3"/>
  <c r="D8" i="3"/>
  <c r="D7" i="3"/>
  <c r="D6" i="3"/>
  <c r="D5" i="3"/>
  <c r="D4" i="3"/>
  <c r="D3" i="3"/>
  <c r="K2" i="3"/>
  <c r="D2" i="3"/>
  <c r="K1" i="3"/>
  <c r="G11" i="3" s="1"/>
  <c r="H11" i="3" s="1"/>
  <c r="E18" i="2"/>
  <c r="F18" i="2" s="1"/>
  <c r="G18" i="2" s="1"/>
  <c r="H18" i="2" s="1"/>
  <c r="E24" i="2"/>
  <c r="E23" i="2"/>
  <c r="E22" i="2"/>
  <c r="E21" i="2"/>
  <c r="E20" i="2"/>
  <c r="E19" i="2"/>
  <c r="D14" i="2"/>
  <c r="D13" i="2"/>
  <c r="D12" i="2"/>
  <c r="D11" i="2"/>
  <c r="D10" i="2"/>
  <c r="D9" i="2"/>
  <c r="D8" i="2"/>
  <c r="D7" i="2"/>
  <c r="D6" i="2"/>
  <c r="D5" i="2"/>
  <c r="D4" i="2"/>
  <c r="D3" i="2"/>
  <c r="K2" i="2"/>
  <c r="D2" i="2"/>
  <c r="K1" i="2"/>
  <c r="G12" i="2" s="1"/>
  <c r="H12" i="2" s="1"/>
  <c r="I7" i="1"/>
  <c r="I8" i="1"/>
  <c r="I11" i="1"/>
  <c r="I5" i="1"/>
  <c r="I6" i="1"/>
  <c r="I3" i="1"/>
  <c r="I13" i="1"/>
  <c r="I10" i="1"/>
  <c r="I4" i="1"/>
  <c r="I15" i="1"/>
  <c r="I9" i="1"/>
  <c r="I14" i="1"/>
  <c r="I12" i="1"/>
  <c r="H7" i="1"/>
  <c r="H8" i="1"/>
  <c r="H11" i="1"/>
  <c r="H5" i="1"/>
  <c r="H6" i="1"/>
  <c r="H3" i="1"/>
  <c r="H13" i="1"/>
  <c r="H10" i="1"/>
  <c r="H4" i="1"/>
  <c r="H15" i="1"/>
  <c r="H9" i="1"/>
  <c r="H14" i="1"/>
  <c r="H12" i="1"/>
  <c r="G3" i="3" l="1"/>
  <c r="H3" i="3" s="1"/>
  <c r="K7" i="3"/>
  <c r="G9" i="3"/>
  <c r="H9" i="3" s="1"/>
  <c r="G12" i="3"/>
  <c r="H12" i="3" s="1"/>
  <c r="G7" i="3"/>
  <c r="H7" i="3" s="1"/>
  <c r="G5" i="3"/>
  <c r="H5" i="3" s="1"/>
  <c r="G13" i="3"/>
  <c r="H13" i="3" s="1"/>
  <c r="F12" i="3"/>
  <c r="K6" i="3"/>
  <c r="F2" i="3"/>
  <c r="G10" i="3"/>
  <c r="H10" i="3" s="1"/>
  <c r="G14" i="3"/>
  <c r="H14" i="3" s="1"/>
  <c r="E2" i="3"/>
  <c r="K8" i="3"/>
  <c r="F23" i="3" s="1"/>
  <c r="G2" i="3"/>
  <c r="H2" i="3" s="1"/>
  <c r="K3" i="3"/>
  <c r="F11" i="3" s="1"/>
  <c r="G4" i="3"/>
  <c r="H4" i="3" s="1"/>
  <c r="G6" i="3"/>
  <c r="H6" i="3" s="1"/>
  <c r="G8" i="3"/>
  <c r="H8" i="3" s="1"/>
  <c r="K7" i="2"/>
  <c r="K3" i="2"/>
  <c r="E6" i="2" s="1"/>
  <c r="K6" i="2"/>
  <c r="K8" i="2"/>
  <c r="F23" i="2" s="1"/>
  <c r="G9" i="2"/>
  <c r="H9" i="2" s="1"/>
  <c r="G13" i="2"/>
  <c r="H13" i="2" s="1"/>
  <c r="G3" i="2"/>
  <c r="H3" i="2" s="1"/>
  <c r="G5" i="2"/>
  <c r="H5" i="2" s="1"/>
  <c r="G7" i="2"/>
  <c r="H7" i="2" s="1"/>
  <c r="G10" i="2"/>
  <c r="H10" i="2" s="1"/>
  <c r="E12" i="2"/>
  <c r="G14" i="2"/>
  <c r="H14" i="2" s="1"/>
  <c r="G2" i="2"/>
  <c r="H2" i="2" s="1"/>
  <c r="G4" i="2"/>
  <c r="H4" i="2" s="1"/>
  <c r="G6" i="2"/>
  <c r="H6" i="2" s="1"/>
  <c r="G8" i="2"/>
  <c r="H8" i="2" s="1"/>
  <c r="G11" i="2"/>
  <c r="H11" i="2" s="1"/>
  <c r="E6" i="3" l="1"/>
  <c r="F19" i="3"/>
  <c r="G19" i="3" s="1"/>
  <c r="H19" i="3" s="1"/>
  <c r="F22" i="3"/>
  <c r="G22" i="3" s="1"/>
  <c r="H22" i="3" s="1"/>
  <c r="E13" i="3"/>
  <c r="E7" i="3"/>
  <c r="E5" i="3"/>
  <c r="E3" i="3"/>
  <c r="F10" i="3"/>
  <c r="E14" i="3"/>
  <c r="F13" i="3"/>
  <c r="F9" i="3"/>
  <c r="F7" i="3"/>
  <c r="F3" i="3"/>
  <c r="G23" i="3"/>
  <c r="H23" i="3" s="1"/>
  <c r="F14" i="3"/>
  <c r="E10" i="3"/>
  <c r="F5" i="3"/>
  <c r="E11" i="3"/>
  <c r="E4" i="3"/>
  <c r="F8" i="3"/>
  <c r="F18" i="3"/>
  <c r="G18" i="3" s="1"/>
  <c r="H18" i="3" s="1"/>
  <c r="E9" i="3"/>
  <c r="F20" i="3"/>
  <c r="G20" i="3" s="1"/>
  <c r="H20" i="3" s="1"/>
  <c r="F21" i="3"/>
  <c r="G21" i="3" s="1"/>
  <c r="H21" i="3" s="1"/>
  <c r="E12" i="3"/>
  <c r="E8" i="3"/>
  <c r="F24" i="3"/>
  <c r="G24" i="3" s="1"/>
  <c r="H24" i="3" s="1"/>
  <c r="F4" i="3"/>
  <c r="F6" i="3"/>
  <c r="F20" i="2"/>
  <c r="G20" i="2" s="1"/>
  <c r="H20" i="2" s="1"/>
  <c r="F2" i="2"/>
  <c r="F19" i="2"/>
  <c r="G19" i="2" s="1"/>
  <c r="H19" i="2" s="1"/>
  <c r="E13" i="2"/>
  <c r="F22" i="2"/>
  <c r="G23" i="2"/>
  <c r="H23" i="2" s="1"/>
  <c r="G22" i="2"/>
  <c r="H22" i="2" s="1"/>
  <c r="E7" i="2"/>
  <c r="E5" i="2"/>
  <c r="E3" i="2"/>
  <c r="F10" i="2"/>
  <c r="F14" i="2"/>
  <c r="F13" i="2"/>
  <c r="F9" i="2"/>
  <c r="F7" i="2"/>
  <c r="F5" i="2"/>
  <c r="F3" i="2"/>
  <c r="E14" i="2"/>
  <c r="E10" i="2"/>
  <c r="E11" i="2"/>
  <c r="F21" i="2"/>
  <c r="G21" i="2" s="1"/>
  <c r="H21" i="2" s="1"/>
  <c r="F12" i="2"/>
  <c r="F6" i="2"/>
  <c r="E2" i="2"/>
  <c r="F11" i="2"/>
  <c r="E8" i="2"/>
  <c r="E4" i="2"/>
  <c r="F24" i="2"/>
  <c r="G24" i="2" s="1"/>
  <c r="H24" i="2" s="1"/>
  <c r="E9" i="2"/>
  <c r="F8" i="2"/>
  <c r="F4" i="2"/>
  <c r="K4" i="3" l="1"/>
  <c r="K5" i="3"/>
  <c r="K5" i="2"/>
  <c r="K4" i="2"/>
</calcChain>
</file>

<file path=xl/sharedStrings.xml><?xml version="1.0" encoding="utf-8"?>
<sst xmlns="http://schemas.openxmlformats.org/spreadsheetml/2006/main" count="177" uniqueCount="110">
  <si>
    <t>Hazarnovo</t>
  </si>
  <si>
    <t>start_date</t>
  </si>
  <si>
    <t>end_date</t>
  </si>
  <si>
    <t>duration</t>
  </si>
  <si>
    <t>peak</t>
  </si>
  <si>
    <t>sum</t>
  </si>
  <si>
    <t>average</t>
  </si>
  <si>
    <t>median</t>
  </si>
  <si>
    <t>06/01/1936</t>
  </si>
  <si>
    <t>05/01/1937</t>
  </si>
  <si>
    <t>11</t>
  </si>
  <si>
    <t>-1.76</t>
  </si>
  <si>
    <t>-12.18</t>
  </si>
  <si>
    <t>-1.11</t>
  </si>
  <si>
    <t>-1.18</t>
  </si>
  <si>
    <t>09/01/1938</t>
  </si>
  <si>
    <t>11/01/1938</t>
  </si>
  <si>
    <t>2</t>
  </si>
  <si>
    <t>-1.72</t>
  </si>
  <si>
    <t>-2.89</t>
  </si>
  <si>
    <t>-1.45</t>
  </si>
  <si>
    <t>10/01/1941</t>
  </si>
  <si>
    <t>12/01/1941</t>
  </si>
  <si>
    <t>-2.44</t>
  </si>
  <si>
    <t>-2.96</t>
  </si>
  <si>
    <t>-1.48</t>
  </si>
  <si>
    <t>04/01/1977</t>
  </si>
  <si>
    <t>10/01/1977</t>
  </si>
  <si>
    <t>6</t>
  </si>
  <si>
    <t>-2.33</t>
  </si>
  <si>
    <t>-11.27</t>
  </si>
  <si>
    <t>-1.88</t>
  </si>
  <si>
    <t>-1.86</t>
  </si>
  <si>
    <t>11/01/1979</t>
  </si>
  <si>
    <t>02/01/1980</t>
  </si>
  <si>
    <t>3</t>
  </si>
  <si>
    <t>-1.14</t>
  </si>
  <si>
    <t>-2.22</t>
  </si>
  <si>
    <t>-0.74</t>
  </si>
  <si>
    <t>-0.66</t>
  </si>
  <si>
    <t>01/01/1984</t>
  </si>
  <si>
    <t>07/01/1984</t>
  </si>
  <si>
    <t>-1.08</t>
  </si>
  <si>
    <t>-2.66</t>
  </si>
  <si>
    <t>-0.44</t>
  </si>
  <si>
    <t>-0.23</t>
  </si>
  <si>
    <t>09/01/1984</t>
  </si>
  <si>
    <t>10/01/1984</t>
  </si>
  <si>
    <t>1</t>
  </si>
  <si>
    <t>-1.02</t>
  </si>
  <si>
    <t>12/01/1985</t>
  </si>
  <si>
    <t>10/01/1986</t>
  </si>
  <si>
    <t>10</t>
  </si>
  <si>
    <t>-2.4</t>
  </si>
  <si>
    <t>-16.71</t>
  </si>
  <si>
    <t>-1.67</t>
  </si>
  <si>
    <t>-1.75</t>
  </si>
  <si>
    <t>11/01/1988</t>
  </si>
  <si>
    <t>01/01/1989</t>
  </si>
  <si>
    <t>-3.06</t>
  </si>
  <si>
    <t>-4.61</t>
  </si>
  <si>
    <t>-2.31</t>
  </si>
  <si>
    <t>10/01/1989</t>
  </si>
  <si>
    <t>11/01/1989</t>
  </si>
  <si>
    <t>-1.65</t>
  </si>
  <si>
    <t>01/01/1990</t>
  </si>
  <si>
    <t>03/01/1991</t>
  </si>
  <si>
    <t>14</t>
  </si>
  <si>
    <t>-2.67</t>
  </si>
  <si>
    <t>-20.63</t>
  </si>
  <si>
    <t>-1.47</t>
  </si>
  <si>
    <t>-1.52</t>
  </si>
  <si>
    <t>07/01/1995</t>
  </si>
  <si>
    <t>10/01/1995</t>
  </si>
  <si>
    <t>-1.39</t>
  </si>
  <si>
    <t>-3.26</t>
  </si>
  <si>
    <t>-1.09</t>
  </si>
  <si>
    <t>01/01/1996</t>
  </si>
  <si>
    <t>05/01/1997</t>
  </si>
  <si>
    <t>16</t>
  </si>
  <si>
    <t>-3.29</t>
  </si>
  <si>
    <t>-17.05</t>
  </si>
  <si>
    <t>-1.07</t>
  </si>
  <si>
    <t>magnitude</t>
  </si>
  <si>
    <t>RANK</t>
  </si>
  <si>
    <t>DATE</t>
  </si>
  <si>
    <t>VALUE</t>
  </si>
  <si>
    <t>log(x)</t>
  </si>
  <si>
    <t>(log(x) – avg(log(x))^2</t>
  </si>
  <si>
    <t>(log(x) – avg(log(x))^3</t>
  </si>
  <si>
    <t>Return period Tr = (n+1)/m</t>
  </si>
  <si>
    <t>Exceedence probability 1/Tr</t>
  </si>
  <si>
    <t>No. in record</t>
  </si>
  <si>
    <t>Avg. value (x)</t>
  </si>
  <si>
    <t>Avg. log(x)</t>
  </si>
  <si>
    <t xml:space="preserve"> Sum {(logQ – avg(logQ))^2}</t>
  </si>
  <si>
    <t xml:space="preserve"> Sum {(logQ – avg(logQ))^3}</t>
  </si>
  <si>
    <t>Variance</t>
  </si>
  <si>
    <t>Stdev</t>
  </si>
  <si>
    <t>Skewness (Cs)</t>
  </si>
  <si>
    <t>Cs (lower)</t>
  </si>
  <si>
    <t>Cs (upper)</t>
  </si>
  <si>
    <t>Tr</t>
  </si>
  <si>
    <t>Slope</t>
  </si>
  <si>
    <t>K calculated</t>
  </si>
  <si>
    <t>Log Q</t>
  </si>
  <si>
    <t>Q</t>
  </si>
  <si>
    <t>K (0)</t>
  </si>
  <si>
    <t>K (0.1)</t>
  </si>
  <si>
    <t>K (0.2)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</si>
</sst>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Border="1"/>
    <xf numFmtId="164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"/>
  <sheetViews>
    <sheetView workbookViewId="0">
      <selection activeCell="I3" sqref="I3:I15"/>
    </sheetView>
  </sheetViews>
  <sheetFormatPr defaultRowHeight="14.5" x14ac:dyDescent="0.35"/>
  <sheetData>
    <row r="1" spans="1:9" x14ac:dyDescent="0.35">
      <c r="A1" t="s">
        <v>0</v>
      </c>
    </row>
    <row r="2" spans="1:9" x14ac:dyDescent="0.3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3</v>
      </c>
      <c r="I2" t="s">
        <v>83</v>
      </c>
    </row>
    <row r="3" spans="1:9" x14ac:dyDescent="0.35">
      <c r="A3" t="s">
        <v>46</v>
      </c>
      <c r="B3" t="s">
        <v>47</v>
      </c>
      <c r="C3" t="s">
        <v>48</v>
      </c>
      <c r="D3" t="s">
        <v>49</v>
      </c>
      <c r="E3" t="s">
        <v>49</v>
      </c>
      <c r="F3" t="s">
        <v>49</v>
      </c>
      <c r="G3" t="s">
        <v>49</v>
      </c>
      <c r="H3">
        <f>C3*1</f>
        <v>1</v>
      </c>
      <c r="I3">
        <f>E3*-1</f>
        <v>1.02</v>
      </c>
    </row>
    <row r="4" spans="1:9" x14ac:dyDescent="0.35">
      <c r="A4" t="s">
        <v>62</v>
      </c>
      <c r="B4" t="s">
        <v>63</v>
      </c>
      <c r="C4" t="s">
        <v>48</v>
      </c>
      <c r="D4" t="s">
        <v>64</v>
      </c>
      <c r="E4" t="s">
        <v>64</v>
      </c>
      <c r="F4" t="s">
        <v>64</v>
      </c>
      <c r="G4" t="s">
        <v>64</v>
      </c>
      <c r="H4">
        <f>C4*1</f>
        <v>1</v>
      </c>
      <c r="I4">
        <f>E4*-1</f>
        <v>1.65</v>
      </c>
    </row>
    <row r="5" spans="1:9" x14ac:dyDescent="0.35">
      <c r="A5" t="s">
        <v>33</v>
      </c>
      <c r="B5" t="s">
        <v>34</v>
      </c>
      <c r="C5" t="s">
        <v>35</v>
      </c>
      <c r="D5" t="s">
        <v>36</v>
      </c>
      <c r="E5" t="s">
        <v>37</v>
      </c>
      <c r="F5" t="s">
        <v>38</v>
      </c>
      <c r="G5" t="s">
        <v>39</v>
      </c>
      <c r="H5">
        <f>C5*1</f>
        <v>3</v>
      </c>
      <c r="I5">
        <f>E5*-1</f>
        <v>2.2200000000000002</v>
      </c>
    </row>
    <row r="6" spans="1:9" x14ac:dyDescent="0.35">
      <c r="A6" t="s">
        <v>40</v>
      </c>
      <c r="B6" t="s">
        <v>41</v>
      </c>
      <c r="C6" t="s">
        <v>28</v>
      </c>
      <c r="D6" t="s">
        <v>42</v>
      </c>
      <c r="E6" t="s">
        <v>43</v>
      </c>
      <c r="F6" t="s">
        <v>44</v>
      </c>
      <c r="G6" t="s">
        <v>45</v>
      </c>
      <c r="H6">
        <f>C6*1</f>
        <v>6</v>
      </c>
      <c r="I6">
        <f>E6*-1</f>
        <v>2.66</v>
      </c>
    </row>
    <row r="7" spans="1:9" x14ac:dyDescent="0.35">
      <c r="A7" t="s">
        <v>15</v>
      </c>
      <c r="B7" t="s">
        <v>16</v>
      </c>
      <c r="C7" t="s">
        <v>17</v>
      </c>
      <c r="D7" t="s">
        <v>18</v>
      </c>
      <c r="E7" t="s">
        <v>19</v>
      </c>
      <c r="F7" t="s">
        <v>20</v>
      </c>
      <c r="G7" t="s">
        <v>20</v>
      </c>
      <c r="H7">
        <f>C7*1</f>
        <v>2</v>
      </c>
      <c r="I7">
        <f>E7*-1</f>
        <v>2.89</v>
      </c>
    </row>
    <row r="8" spans="1:9" x14ac:dyDescent="0.35">
      <c r="A8" t="s">
        <v>21</v>
      </c>
      <c r="B8" t="s">
        <v>22</v>
      </c>
      <c r="C8" t="s">
        <v>17</v>
      </c>
      <c r="D8" t="s">
        <v>23</v>
      </c>
      <c r="E8" t="s">
        <v>24</v>
      </c>
      <c r="F8" t="s">
        <v>25</v>
      </c>
      <c r="G8" t="s">
        <v>25</v>
      </c>
      <c r="H8">
        <f>C8*1</f>
        <v>2</v>
      </c>
      <c r="I8">
        <f>E8*-1</f>
        <v>2.96</v>
      </c>
    </row>
    <row r="9" spans="1:9" x14ac:dyDescent="0.35">
      <c r="A9" t="s">
        <v>72</v>
      </c>
      <c r="B9" t="s">
        <v>73</v>
      </c>
      <c r="C9" t="s">
        <v>35</v>
      </c>
      <c r="D9" t="s">
        <v>74</v>
      </c>
      <c r="E9" t="s">
        <v>75</v>
      </c>
      <c r="F9" t="s">
        <v>76</v>
      </c>
      <c r="G9" t="s">
        <v>13</v>
      </c>
      <c r="H9">
        <f>C9*1</f>
        <v>3</v>
      </c>
      <c r="I9">
        <f>E9*-1</f>
        <v>3.26</v>
      </c>
    </row>
    <row r="10" spans="1:9" x14ac:dyDescent="0.35">
      <c r="A10" t="s">
        <v>57</v>
      </c>
      <c r="B10" t="s">
        <v>58</v>
      </c>
      <c r="C10" t="s">
        <v>17</v>
      </c>
      <c r="D10" t="s">
        <v>59</v>
      </c>
      <c r="E10" t="s">
        <v>60</v>
      </c>
      <c r="F10" t="s">
        <v>61</v>
      </c>
      <c r="G10" t="s">
        <v>61</v>
      </c>
      <c r="H10">
        <f>C10*1</f>
        <v>2</v>
      </c>
      <c r="I10">
        <f>E10*-1</f>
        <v>4.6100000000000003</v>
      </c>
    </row>
    <row r="11" spans="1:9" x14ac:dyDescent="0.35">
      <c r="A11" t="s">
        <v>26</v>
      </c>
      <c r="B11" t="s">
        <v>27</v>
      </c>
      <c r="C11" t="s">
        <v>28</v>
      </c>
      <c r="D11" t="s">
        <v>29</v>
      </c>
      <c r="E11" t="s">
        <v>30</v>
      </c>
      <c r="F11" t="s">
        <v>31</v>
      </c>
      <c r="G11" t="s">
        <v>32</v>
      </c>
      <c r="H11">
        <f>C11*1</f>
        <v>6</v>
      </c>
      <c r="I11">
        <f>E11*-1</f>
        <v>11.27</v>
      </c>
    </row>
    <row r="12" spans="1:9" x14ac:dyDescent="0.35">
      <c r="A12" t="s">
        <v>8</v>
      </c>
      <c r="B12" t="s">
        <v>9</v>
      </c>
      <c r="C12" t="s">
        <v>10</v>
      </c>
      <c r="D12" t="s">
        <v>11</v>
      </c>
      <c r="E12" t="s">
        <v>12</v>
      </c>
      <c r="F12" t="s">
        <v>13</v>
      </c>
      <c r="G12" t="s">
        <v>14</v>
      </c>
      <c r="H12">
        <f>C12*1</f>
        <v>11</v>
      </c>
      <c r="I12">
        <f>E12*-1</f>
        <v>12.18</v>
      </c>
    </row>
    <row r="13" spans="1:9" x14ac:dyDescent="0.35">
      <c r="A13" t="s">
        <v>50</v>
      </c>
      <c r="B13" t="s">
        <v>51</v>
      </c>
      <c r="C13" t="s">
        <v>52</v>
      </c>
      <c r="D13" t="s">
        <v>53</v>
      </c>
      <c r="E13" t="s">
        <v>54</v>
      </c>
      <c r="F13" t="s">
        <v>55</v>
      </c>
      <c r="G13" t="s">
        <v>56</v>
      </c>
      <c r="H13">
        <f>C13*1</f>
        <v>10</v>
      </c>
      <c r="I13">
        <f>E13*-1</f>
        <v>16.71</v>
      </c>
    </row>
    <row r="14" spans="1:9" x14ac:dyDescent="0.35">
      <c r="A14" t="s">
        <v>77</v>
      </c>
      <c r="B14" t="s">
        <v>78</v>
      </c>
      <c r="C14" t="s">
        <v>79</v>
      </c>
      <c r="D14" t="s">
        <v>80</v>
      </c>
      <c r="E14" t="s">
        <v>81</v>
      </c>
      <c r="F14" t="s">
        <v>82</v>
      </c>
      <c r="G14" t="s">
        <v>42</v>
      </c>
      <c r="H14">
        <f>C14*1</f>
        <v>16</v>
      </c>
      <c r="I14">
        <f>E14*-1</f>
        <v>17.05</v>
      </c>
    </row>
    <row r="15" spans="1:9" x14ac:dyDescent="0.35">
      <c r="A15" t="s">
        <v>65</v>
      </c>
      <c r="B15" t="s">
        <v>66</v>
      </c>
      <c r="C15" t="s">
        <v>67</v>
      </c>
      <c r="D15" t="s">
        <v>68</v>
      </c>
      <c r="E15" t="s">
        <v>69</v>
      </c>
      <c r="F15" t="s">
        <v>70</v>
      </c>
      <c r="G15" t="s">
        <v>71</v>
      </c>
      <c r="H15">
        <f>C15*1</f>
        <v>14</v>
      </c>
      <c r="I15">
        <f>E15*-1</f>
        <v>20.63</v>
      </c>
    </row>
  </sheetData>
  <sortState xmlns:xlrd2="http://schemas.microsoft.com/office/spreadsheetml/2017/richdata2" ref="A3:I16">
    <sortCondition ref="I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DCCB4-817E-4C07-87EC-63D0D746F92E}">
  <dimension ref="A1:K24"/>
  <sheetViews>
    <sheetView topLeftCell="A4" workbookViewId="0">
      <selection activeCell="D18" sqref="D18:D24"/>
    </sheetView>
  </sheetViews>
  <sheetFormatPr defaultRowHeight="14.5" x14ac:dyDescent="0.35"/>
  <sheetData>
    <row r="1" spans="1:11" x14ac:dyDescent="0.35">
      <c r="A1" t="s">
        <v>84</v>
      </c>
      <c r="B1" t="s">
        <v>85</v>
      </c>
      <c r="C1" t="s">
        <v>86</v>
      </c>
      <c r="D1" t="s">
        <v>87</v>
      </c>
      <c r="E1" t="s">
        <v>88</v>
      </c>
      <c r="F1" t="s">
        <v>89</v>
      </c>
      <c r="G1" t="s">
        <v>90</v>
      </c>
      <c r="H1" t="s">
        <v>91</v>
      </c>
      <c r="J1" t="s">
        <v>92</v>
      </c>
      <c r="K1">
        <f>COUNT(C2:C14)</f>
        <v>13</v>
      </c>
    </row>
    <row r="2" spans="1:11" x14ac:dyDescent="0.35">
      <c r="A2">
        <v>1</v>
      </c>
      <c r="B2" t="s">
        <v>46</v>
      </c>
      <c r="C2">
        <v>1</v>
      </c>
      <c r="D2">
        <f t="shared" ref="D2:D14" si="0">LOG(C2)</f>
        <v>0</v>
      </c>
      <c r="E2">
        <f t="shared" ref="E2:E14" si="1">(D2-$K$3)^2</f>
        <v>0.36048715244850005</v>
      </c>
      <c r="F2">
        <f t="shared" ref="F2:F14" si="2">(D2-$K$3)^3</f>
        <v>-0.21643858549365766</v>
      </c>
      <c r="G2">
        <f t="shared" ref="G2:G14" si="3">($K$1+1)/A2</f>
        <v>14</v>
      </c>
      <c r="H2">
        <f t="shared" ref="H2:H14" si="4">1/G2</f>
        <v>7.1428571428571425E-2</v>
      </c>
      <c r="J2" t="s">
        <v>93</v>
      </c>
      <c r="K2">
        <f>AVERAGE(C2:C14)</f>
        <v>5.9230769230769234</v>
      </c>
    </row>
    <row r="3" spans="1:11" x14ac:dyDescent="0.35">
      <c r="A3">
        <v>2</v>
      </c>
      <c r="B3" t="s">
        <v>62</v>
      </c>
      <c r="C3">
        <v>1</v>
      </c>
      <c r="D3">
        <f t="shared" si="0"/>
        <v>0</v>
      </c>
      <c r="E3">
        <f t="shared" si="1"/>
        <v>0.36048715244850005</v>
      </c>
      <c r="F3">
        <f t="shared" si="2"/>
        <v>-0.21643858549365766</v>
      </c>
      <c r="G3">
        <f t="shared" si="3"/>
        <v>7</v>
      </c>
      <c r="H3">
        <f t="shared" si="4"/>
        <v>0.14285714285714285</v>
      </c>
      <c r="J3" t="s">
        <v>94</v>
      </c>
      <c r="K3">
        <f>AVERAGE(D2:D14)</f>
        <v>0.60040582313007262</v>
      </c>
    </row>
    <row r="4" spans="1:11" x14ac:dyDescent="0.35">
      <c r="A4">
        <v>3</v>
      </c>
      <c r="B4" t="s">
        <v>15</v>
      </c>
      <c r="C4">
        <v>2</v>
      </c>
      <c r="D4">
        <f t="shared" si="0"/>
        <v>0.3010299956639812</v>
      </c>
      <c r="E4">
        <f t="shared" si="1"/>
        <v>8.9625886071006938E-2</v>
      </c>
      <c r="F4">
        <f t="shared" si="2"/>
        <v>-2.683182380488934E-2</v>
      </c>
      <c r="G4">
        <f t="shared" si="3"/>
        <v>4.666666666666667</v>
      </c>
      <c r="H4">
        <f t="shared" si="4"/>
        <v>0.21428571428571427</v>
      </c>
      <c r="J4" t="s">
        <v>95</v>
      </c>
      <c r="K4">
        <f>SUM(E2:E14)</f>
        <v>2.0998654448956748</v>
      </c>
    </row>
    <row r="5" spans="1:11" x14ac:dyDescent="0.35">
      <c r="A5">
        <v>4</v>
      </c>
      <c r="B5" t="s">
        <v>21</v>
      </c>
      <c r="C5">
        <v>2</v>
      </c>
      <c r="D5">
        <f t="shared" si="0"/>
        <v>0.3010299956639812</v>
      </c>
      <c r="E5">
        <f t="shared" si="1"/>
        <v>8.9625886071006938E-2</v>
      </c>
      <c r="F5">
        <f t="shared" si="2"/>
        <v>-2.683182380488934E-2</v>
      </c>
      <c r="G5">
        <f t="shared" si="3"/>
        <v>3.5</v>
      </c>
      <c r="H5">
        <f t="shared" si="4"/>
        <v>0.2857142857142857</v>
      </c>
      <c r="J5" t="s">
        <v>96</v>
      </c>
      <c r="K5">
        <f>SUM(F2:F14)</f>
        <v>2.6233966907207723E-2</v>
      </c>
    </row>
    <row r="6" spans="1:11" x14ac:dyDescent="0.35">
      <c r="A6">
        <v>5</v>
      </c>
      <c r="B6" t="s">
        <v>57</v>
      </c>
      <c r="C6">
        <v>2</v>
      </c>
      <c r="D6">
        <f t="shared" si="0"/>
        <v>0.3010299956639812</v>
      </c>
      <c r="E6">
        <f t="shared" si="1"/>
        <v>8.9625886071006938E-2</v>
      </c>
      <c r="F6">
        <f t="shared" si="2"/>
        <v>-2.683182380488934E-2</v>
      </c>
      <c r="G6">
        <f t="shared" si="3"/>
        <v>2.8</v>
      </c>
      <c r="H6">
        <f t="shared" si="4"/>
        <v>0.35714285714285715</v>
      </c>
      <c r="J6" t="s">
        <v>97</v>
      </c>
      <c r="K6">
        <f>VAR(D2:D14)</f>
        <v>0.17498878707463938</v>
      </c>
    </row>
    <row r="7" spans="1:11" x14ac:dyDescent="0.35">
      <c r="A7">
        <v>6</v>
      </c>
      <c r="B7" t="s">
        <v>33</v>
      </c>
      <c r="C7">
        <v>3</v>
      </c>
      <c r="D7">
        <f t="shared" si="0"/>
        <v>0.47712125471966244</v>
      </c>
      <c r="E7">
        <f t="shared" si="1"/>
        <v>1.5199084808141109E-2</v>
      </c>
      <c r="F7">
        <f t="shared" si="2"/>
        <v>-1.8738126108048989E-3</v>
      </c>
      <c r="G7">
        <f t="shared" si="3"/>
        <v>2.3333333333333335</v>
      </c>
      <c r="H7">
        <f t="shared" si="4"/>
        <v>0.42857142857142855</v>
      </c>
      <c r="J7" t="s">
        <v>98</v>
      </c>
      <c r="K7">
        <f>STDEV(D2:D14)</f>
        <v>0.41831661104316592</v>
      </c>
    </row>
    <row r="8" spans="1:11" x14ac:dyDescent="0.35">
      <c r="A8">
        <v>7</v>
      </c>
      <c r="B8" t="s">
        <v>72</v>
      </c>
      <c r="C8">
        <v>3</v>
      </c>
      <c r="D8">
        <f t="shared" si="0"/>
        <v>0.47712125471966244</v>
      </c>
      <c r="E8">
        <f t="shared" si="1"/>
        <v>1.5199084808141109E-2</v>
      </c>
      <c r="F8">
        <f t="shared" si="2"/>
        <v>-1.8738126108048989E-3</v>
      </c>
      <c r="G8">
        <f t="shared" si="3"/>
        <v>2</v>
      </c>
      <c r="H8">
        <f t="shared" si="4"/>
        <v>0.5</v>
      </c>
      <c r="J8" t="s">
        <v>99</v>
      </c>
      <c r="K8">
        <f>SKEW(D2:D14)</f>
        <v>3.5295395780201258E-2</v>
      </c>
    </row>
    <row r="9" spans="1:11" x14ac:dyDescent="0.35">
      <c r="A9">
        <v>8</v>
      </c>
      <c r="B9" t="s">
        <v>26</v>
      </c>
      <c r="C9">
        <v>6</v>
      </c>
      <c r="D9">
        <f t="shared" si="0"/>
        <v>0.77815125038364363</v>
      </c>
      <c r="E9">
        <f t="shared" si="1"/>
        <v>3.1593436909554504E-2</v>
      </c>
      <c r="F9">
        <f t="shared" si="2"/>
        <v>5.6155889418975057E-3</v>
      </c>
      <c r="G9">
        <f t="shared" si="3"/>
        <v>1.75</v>
      </c>
      <c r="H9">
        <f t="shared" si="4"/>
        <v>0.5714285714285714</v>
      </c>
      <c r="J9" t="s">
        <v>100</v>
      </c>
      <c r="K9">
        <v>0</v>
      </c>
    </row>
    <row r="10" spans="1:11" x14ac:dyDescent="0.35">
      <c r="A10">
        <v>9</v>
      </c>
      <c r="B10" t="s">
        <v>40</v>
      </c>
      <c r="C10">
        <v>6</v>
      </c>
      <c r="D10">
        <f t="shared" si="0"/>
        <v>0.77815125038364363</v>
      </c>
      <c r="E10">
        <f t="shared" si="1"/>
        <v>3.1593436909554504E-2</v>
      </c>
      <c r="F10">
        <f t="shared" si="2"/>
        <v>5.6155889418975057E-3</v>
      </c>
      <c r="G10">
        <f t="shared" si="3"/>
        <v>1.5555555555555556</v>
      </c>
      <c r="H10">
        <f t="shared" si="4"/>
        <v>0.64285714285714279</v>
      </c>
      <c r="J10" t="s">
        <v>101</v>
      </c>
      <c r="K10">
        <v>0.1</v>
      </c>
    </row>
    <row r="11" spans="1:11" x14ac:dyDescent="0.35">
      <c r="A11">
        <v>10</v>
      </c>
      <c r="B11" t="s">
        <v>50</v>
      </c>
      <c r="C11">
        <v>10</v>
      </c>
      <c r="D11">
        <f t="shared" si="0"/>
        <v>1</v>
      </c>
      <c r="E11">
        <f t="shared" si="1"/>
        <v>0.1596755061883548</v>
      </c>
      <c r="F11">
        <f t="shared" si="2"/>
        <v>6.3805402461624625E-2</v>
      </c>
      <c r="G11">
        <f t="shared" si="3"/>
        <v>1.4</v>
      </c>
      <c r="H11">
        <f t="shared" si="4"/>
        <v>0.7142857142857143</v>
      </c>
    </row>
    <row r="12" spans="1:11" x14ac:dyDescent="0.35">
      <c r="A12">
        <v>11</v>
      </c>
      <c r="B12" t="s">
        <v>8</v>
      </c>
      <c r="C12">
        <v>11</v>
      </c>
      <c r="D12">
        <f t="shared" si="0"/>
        <v>1.0413926851582251</v>
      </c>
      <c r="E12">
        <f t="shared" si="1"/>
        <v>0.19446941248143682</v>
      </c>
      <c r="F12">
        <f t="shared" si="2"/>
        <v>8.5758455970647254E-2</v>
      </c>
      <c r="G12">
        <f t="shared" si="3"/>
        <v>1.2727272727272727</v>
      </c>
      <c r="H12">
        <f t="shared" si="4"/>
        <v>0.7857142857142857</v>
      </c>
    </row>
    <row r="13" spans="1:11" x14ac:dyDescent="0.35">
      <c r="A13">
        <v>12</v>
      </c>
      <c r="B13" t="s">
        <v>65</v>
      </c>
      <c r="C13">
        <v>14</v>
      </c>
      <c r="D13">
        <f t="shared" si="0"/>
        <v>1.146128035678238</v>
      </c>
      <c r="E13">
        <f t="shared" si="1"/>
        <v>0.29781273326846491</v>
      </c>
      <c r="F13">
        <f t="shared" si="2"/>
        <v>0.16252302372428329</v>
      </c>
      <c r="G13">
        <f t="shared" si="3"/>
        <v>1.1666666666666667</v>
      </c>
      <c r="H13">
        <f t="shared" si="4"/>
        <v>0.8571428571428571</v>
      </c>
    </row>
    <row r="14" spans="1:11" x14ac:dyDescent="0.35">
      <c r="A14">
        <v>13</v>
      </c>
      <c r="B14" t="s">
        <v>77</v>
      </c>
      <c r="C14">
        <v>16</v>
      </c>
      <c r="D14">
        <f t="shared" si="0"/>
        <v>1.2041199826559248</v>
      </c>
      <c r="E14">
        <f t="shared" si="1"/>
        <v>0.36447078641200609</v>
      </c>
      <c r="F14">
        <f t="shared" si="2"/>
        <v>0.22003617449045063</v>
      </c>
      <c r="G14">
        <f t="shared" si="3"/>
        <v>1.0769230769230769</v>
      </c>
      <c r="H14">
        <f t="shared" si="4"/>
        <v>0.9285714285714286</v>
      </c>
    </row>
    <row r="17" spans="2:8" x14ac:dyDescent="0.35">
      <c r="B17" t="s">
        <v>102</v>
      </c>
      <c r="C17" t="s">
        <v>107</v>
      </c>
      <c r="D17" t="s">
        <v>108</v>
      </c>
      <c r="E17" t="s">
        <v>103</v>
      </c>
      <c r="F17" t="s">
        <v>104</v>
      </c>
      <c r="G17" t="s">
        <v>105</v>
      </c>
      <c r="H17" s="1" t="s">
        <v>106</v>
      </c>
    </row>
    <row r="18" spans="2:8" x14ac:dyDescent="0.35">
      <c r="B18">
        <v>2</v>
      </c>
      <c r="C18">
        <v>0</v>
      </c>
      <c r="D18">
        <v>1.7000000000000001E-2</v>
      </c>
      <c r="E18">
        <f>(C18-D18)/($K$9-$K$10)</f>
        <v>0.17</v>
      </c>
      <c r="F18" s="2">
        <f>C18+(E18*($K$8-$K$9))</f>
        <v>6.0002172826342142E-3</v>
      </c>
      <c r="G18" s="2">
        <f t="shared" ref="G18:G24" si="5">$K$3+(F18*$K$7)</f>
        <v>0.60291581368926683</v>
      </c>
      <c r="H18" s="3">
        <f t="shared" ref="H18:H24" si="6">10^G18</f>
        <v>4.0078901869084431</v>
      </c>
    </row>
    <row r="19" spans="2:8" x14ac:dyDescent="0.35">
      <c r="B19">
        <v>5</v>
      </c>
      <c r="C19">
        <v>0.84199999999999997</v>
      </c>
      <c r="D19">
        <v>0.84599999999999997</v>
      </c>
      <c r="E19">
        <f t="shared" ref="E19:E24" si="7">(C19-D19)/($K$9-$K$10)</f>
        <v>4.0000000000000036E-2</v>
      </c>
      <c r="F19" s="2">
        <f t="shared" ref="F19:F24" si="8">C19+(E19*($K$8-$K$9))</f>
        <v>0.84341181583120806</v>
      </c>
      <c r="G19" s="2">
        <f t="shared" si="5"/>
        <v>0.95321899564234636</v>
      </c>
      <c r="H19" s="3">
        <f t="shared" si="6"/>
        <v>8.9788144256171716</v>
      </c>
    </row>
    <row r="20" spans="2:8" x14ac:dyDescent="0.35">
      <c r="B20">
        <v>10</v>
      </c>
      <c r="C20">
        <v>1.282</v>
      </c>
      <c r="D20">
        <v>1.27</v>
      </c>
      <c r="E20">
        <f t="shared" si="7"/>
        <v>-0.12000000000000011</v>
      </c>
      <c r="F20" s="2">
        <f t="shared" si="8"/>
        <v>1.2777645525063759</v>
      </c>
      <c r="G20" s="2">
        <f t="shared" si="5"/>
        <v>1.1349159604456274</v>
      </c>
      <c r="H20" s="3">
        <f t="shared" si="6"/>
        <v>13.643191040751901</v>
      </c>
    </row>
    <row r="21" spans="2:8" x14ac:dyDescent="0.35">
      <c r="B21">
        <v>25</v>
      </c>
      <c r="C21">
        <v>1.7509999999999999</v>
      </c>
      <c r="D21">
        <v>1.716</v>
      </c>
      <c r="E21">
        <f t="shared" si="7"/>
        <v>-0.3499999999999992</v>
      </c>
      <c r="F21" s="2">
        <f t="shared" si="8"/>
        <v>1.7386466114769294</v>
      </c>
      <c r="G21" s="2">
        <f t="shared" si="5"/>
        <v>1.3277105814447858</v>
      </c>
      <c r="H21" s="3">
        <f t="shared" si="6"/>
        <v>21.267213034822671</v>
      </c>
    </row>
    <row r="22" spans="2:8" x14ac:dyDescent="0.35">
      <c r="B22">
        <v>50</v>
      </c>
      <c r="C22">
        <v>2.0539999999999998</v>
      </c>
      <c r="D22">
        <v>2</v>
      </c>
      <c r="E22">
        <f t="shared" si="7"/>
        <v>-0.53999999999999826</v>
      </c>
      <c r="F22" s="2">
        <f t="shared" si="8"/>
        <v>2.0349404862786913</v>
      </c>
      <c r="G22" s="2">
        <f t="shared" si="5"/>
        <v>1.4516552310247068</v>
      </c>
      <c r="H22" s="3">
        <f t="shared" si="6"/>
        <v>28.291451591788849</v>
      </c>
    </row>
    <row r="23" spans="2:8" x14ac:dyDescent="0.35">
      <c r="B23">
        <v>100</v>
      </c>
      <c r="C23">
        <v>2.3260000000000001</v>
      </c>
      <c r="D23">
        <v>2.2519999999999998</v>
      </c>
      <c r="E23">
        <f t="shared" si="7"/>
        <v>-0.74000000000000288</v>
      </c>
      <c r="F23" s="2">
        <f t="shared" si="8"/>
        <v>2.2998814071226512</v>
      </c>
      <c r="G23" s="2">
        <f t="shared" si="5"/>
        <v>1.5624844191588079</v>
      </c>
      <c r="H23" s="3">
        <f t="shared" si="6"/>
        <v>36.516102642519407</v>
      </c>
    </row>
    <row r="24" spans="2:8" x14ac:dyDescent="0.35">
      <c r="B24">
        <v>200</v>
      </c>
      <c r="C24">
        <v>2.5760000000000001</v>
      </c>
      <c r="D24">
        <v>2.4820000000000002</v>
      </c>
      <c r="E24">
        <f t="shared" si="7"/>
        <v>-0.93999999999999861</v>
      </c>
      <c r="F24" s="2">
        <f t="shared" si="8"/>
        <v>2.5428223279666109</v>
      </c>
      <c r="G24" s="2">
        <f t="shared" si="5"/>
        <v>1.6641106418499592</v>
      </c>
      <c r="H24" s="3">
        <f t="shared" si="6"/>
        <v>46.143511584679175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CAAD3-21DD-4200-97E5-F23E32DA9674}">
  <dimension ref="A1:K24"/>
  <sheetViews>
    <sheetView tabSelected="1" topLeftCell="A7" workbookViewId="0">
      <selection activeCell="H20" sqref="H20"/>
    </sheetView>
  </sheetViews>
  <sheetFormatPr defaultRowHeight="14.5" x14ac:dyDescent="0.35"/>
  <sheetData>
    <row r="1" spans="1:11" x14ac:dyDescent="0.35">
      <c r="A1" t="s">
        <v>84</v>
      </c>
      <c r="B1" t="s">
        <v>85</v>
      </c>
      <c r="C1" t="s">
        <v>86</v>
      </c>
      <c r="D1" t="s">
        <v>87</v>
      </c>
      <c r="E1" t="s">
        <v>88</v>
      </c>
      <c r="F1" t="s">
        <v>89</v>
      </c>
      <c r="G1" t="s">
        <v>90</v>
      </c>
      <c r="H1" t="s">
        <v>91</v>
      </c>
      <c r="J1" t="s">
        <v>92</v>
      </c>
      <c r="K1">
        <f>COUNT(C2:C14)</f>
        <v>13</v>
      </c>
    </row>
    <row r="2" spans="1:11" x14ac:dyDescent="0.35">
      <c r="A2">
        <v>1</v>
      </c>
      <c r="B2" t="s">
        <v>46</v>
      </c>
      <c r="C2">
        <v>1.02</v>
      </c>
      <c r="D2">
        <f t="shared" ref="D2:D14" si="0">LOG(C2)</f>
        <v>8.6001717619175692E-3</v>
      </c>
      <c r="E2">
        <f t="shared" ref="E2:E14" si="1">(D2-$K$3)^2</f>
        <v>0.46884525373917296</v>
      </c>
      <c r="F2">
        <f t="shared" ref="F2:F14" si="2">(D2-$K$3)^3</f>
        <v>-0.32102901467321177</v>
      </c>
      <c r="G2">
        <f t="shared" ref="G2:G14" si="3">($K$1+1)/A2</f>
        <v>14</v>
      </c>
      <c r="H2">
        <f t="shared" ref="H2:H14" si="4">1/G2</f>
        <v>7.1428571428571425E-2</v>
      </c>
      <c r="J2" t="s">
        <v>93</v>
      </c>
      <c r="K2">
        <f>AVERAGE(C2:C14)</f>
        <v>7.6238461538461539</v>
      </c>
    </row>
    <row r="3" spans="1:11" x14ac:dyDescent="0.35">
      <c r="A3">
        <v>2</v>
      </c>
      <c r="B3" t="s">
        <v>62</v>
      </c>
      <c r="C3">
        <v>1.65</v>
      </c>
      <c r="D3">
        <f t="shared" si="0"/>
        <v>0.21748394421390627</v>
      </c>
      <c r="E3">
        <f t="shared" si="1"/>
        <v>0.22642273906661295</v>
      </c>
      <c r="F3">
        <f t="shared" si="2"/>
        <v>-0.10774076620056988</v>
      </c>
      <c r="G3">
        <f t="shared" si="3"/>
        <v>7</v>
      </c>
      <c r="H3">
        <f t="shared" si="4"/>
        <v>0.14285714285714285</v>
      </c>
      <c r="J3" t="s">
        <v>94</v>
      </c>
      <c r="K3">
        <f>AVERAGE(D2:D14)</f>
        <v>0.69332292860527889</v>
      </c>
    </row>
    <row r="4" spans="1:11" x14ac:dyDescent="0.35">
      <c r="A4">
        <v>3</v>
      </c>
      <c r="B4" t="s">
        <v>33</v>
      </c>
      <c r="C4">
        <v>2.2200000000000002</v>
      </c>
      <c r="D4">
        <f t="shared" si="0"/>
        <v>0.34635297445063867</v>
      </c>
      <c r="E4">
        <f t="shared" si="1"/>
        <v>0.12038814908607313</v>
      </c>
      <c r="F4">
        <f t="shared" si="2"/>
        <v>-4.1771070569156785E-2</v>
      </c>
      <c r="G4">
        <f t="shared" si="3"/>
        <v>4.666666666666667</v>
      </c>
      <c r="H4">
        <f t="shared" si="4"/>
        <v>0.21428571428571427</v>
      </c>
      <c r="J4" t="s">
        <v>95</v>
      </c>
      <c r="K4">
        <f>SUM(E2:E14)</f>
        <v>2.2631335890258968</v>
      </c>
    </row>
    <row r="5" spans="1:11" x14ac:dyDescent="0.35">
      <c r="A5">
        <v>4</v>
      </c>
      <c r="B5" t="s">
        <v>40</v>
      </c>
      <c r="C5">
        <v>2.66</v>
      </c>
      <c r="D5">
        <f t="shared" si="0"/>
        <v>0.42488163663106698</v>
      </c>
      <c r="E5">
        <f t="shared" si="1"/>
        <v>7.2060727236784083E-2</v>
      </c>
      <c r="F5">
        <f t="shared" si="2"/>
        <v>-1.93440747200436E-2</v>
      </c>
      <c r="G5">
        <f t="shared" si="3"/>
        <v>3.5</v>
      </c>
      <c r="H5">
        <f t="shared" si="4"/>
        <v>0.2857142857142857</v>
      </c>
      <c r="J5" t="s">
        <v>96</v>
      </c>
      <c r="K5">
        <f>SUM(F2:F14)</f>
        <v>0.13158737924005404</v>
      </c>
    </row>
    <row r="6" spans="1:11" x14ac:dyDescent="0.35">
      <c r="A6">
        <v>5</v>
      </c>
      <c r="B6" t="s">
        <v>15</v>
      </c>
      <c r="C6">
        <v>2.89</v>
      </c>
      <c r="D6">
        <f t="shared" si="0"/>
        <v>0.46089784275654788</v>
      </c>
      <c r="E6">
        <f t="shared" si="1"/>
        <v>5.4021420531789981E-2</v>
      </c>
      <c r="F6">
        <f t="shared" si="2"/>
        <v>-1.2555933304771685E-2</v>
      </c>
      <c r="G6">
        <f t="shared" si="3"/>
        <v>2.8</v>
      </c>
      <c r="H6">
        <f t="shared" si="4"/>
        <v>0.35714285714285715</v>
      </c>
      <c r="J6" t="s">
        <v>97</v>
      </c>
      <c r="K6">
        <f>VAR(D2:D14)</f>
        <v>0.18859446575215802</v>
      </c>
    </row>
    <row r="7" spans="1:11" x14ac:dyDescent="0.35">
      <c r="A7">
        <v>6</v>
      </c>
      <c r="B7" t="s">
        <v>21</v>
      </c>
      <c r="C7">
        <v>2.96</v>
      </c>
      <c r="D7">
        <f t="shared" si="0"/>
        <v>0.47129171105893858</v>
      </c>
      <c r="E7">
        <f t="shared" si="1"/>
        <v>4.9297861565110297E-2</v>
      </c>
      <c r="F7">
        <f t="shared" si="2"/>
        <v>-1.0945664225732373E-2</v>
      </c>
      <c r="G7">
        <f t="shared" si="3"/>
        <v>2.3333333333333335</v>
      </c>
      <c r="H7">
        <f t="shared" si="4"/>
        <v>0.42857142857142855</v>
      </c>
      <c r="J7" t="s">
        <v>98</v>
      </c>
      <c r="K7">
        <f>STDEV(D2:D14)</f>
        <v>0.43427464322955583</v>
      </c>
    </row>
    <row r="8" spans="1:11" x14ac:dyDescent="0.35">
      <c r="A8">
        <v>7</v>
      </c>
      <c r="B8" t="s">
        <v>72</v>
      </c>
      <c r="C8">
        <v>3.26</v>
      </c>
      <c r="D8">
        <f t="shared" si="0"/>
        <v>0.51321760006793893</v>
      </c>
      <c r="E8">
        <f t="shared" si="1"/>
        <v>3.2437929367543167E-2</v>
      </c>
      <c r="F8">
        <f t="shared" si="2"/>
        <v>-5.8422439258123899E-3</v>
      </c>
      <c r="G8">
        <f t="shared" si="3"/>
        <v>2</v>
      </c>
      <c r="H8">
        <f t="shared" si="4"/>
        <v>0.5</v>
      </c>
      <c r="J8" t="s">
        <v>99</v>
      </c>
      <c r="K8">
        <f>SKEW(D2:D14)</f>
        <v>0.1582305151316255</v>
      </c>
    </row>
    <row r="9" spans="1:11" x14ac:dyDescent="0.35">
      <c r="A9">
        <v>8</v>
      </c>
      <c r="B9" t="s">
        <v>57</v>
      </c>
      <c r="C9">
        <v>4.6100000000000003</v>
      </c>
      <c r="D9">
        <f t="shared" si="0"/>
        <v>0.6637009253896482</v>
      </c>
      <c r="E9">
        <f t="shared" si="1"/>
        <v>8.7746307450683482E-4</v>
      </c>
      <c r="F9">
        <f t="shared" si="2"/>
        <v>-2.599221401463865E-5</v>
      </c>
      <c r="G9">
        <f t="shared" si="3"/>
        <v>1.75</v>
      </c>
      <c r="H9">
        <f t="shared" si="4"/>
        <v>0.5714285714285714</v>
      </c>
      <c r="J9" t="s">
        <v>100</v>
      </c>
      <c r="K9">
        <v>0.1</v>
      </c>
    </row>
    <row r="10" spans="1:11" x14ac:dyDescent="0.35">
      <c r="A10">
        <v>9</v>
      </c>
      <c r="B10" t="s">
        <v>26</v>
      </c>
      <c r="C10">
        <v>11.27</v>
      </c>
      <c r="D10">
        <f t="shared" si="0"/>
        <v>1.0519239160461065</v>
      </c>
      <c r="E10">
        <f t="shared" si="1"/>
        <v>0.12859466819353657</v>
      </c>
      <c r="F10">
        <f t="shared" si="2"/>
        <v>4.6114174993827799E-2</v>
      </c>
      <c r="G10">
        <f t="shared" si="3"/>
        <v>1.5555555555555556</v>
      </c>
      <c r="H10">
        <f t="shared" si="4"/>
        <v>0.64285714285714279</v>
      </c>
      <c r="J10" t="s">
        <v>101</v>
      </c>
      <c r="K10">
        <v>0.2</v>
      </c>
    </row>
    <row r="11" spans="1:11" x14ac:dyDescent="0.35">
      <c r="A11">
        <v>10</v>
      </c>
      <c r="B11" t="s">
        <v>8</v>
      </c>
      <c r="C11">
        <v>12.18</v>
      </c>
      <c r="D11">
        <f t="shared" si="0"/>
        <v>1.0856472882968566</v>
      </c>
      <c r="E11">
        <f t="shared" si="1"/>
        <v>0.15391840320740649</v>
      </c>
      <c r="F11">
        <f t="shared" si="2"/>
        <v>6.0385938983095841E-2</v>
      </c>
      <c r="G11">
        <f t="shared" si="3"/>
        <v>1.4</v>
      </c>
      <c r="H11">
        <f t="shared" si="4"/>
        <v>0.7142857142857143</v>
      </c>
    </row>
    <row r="12" spans="1:11" x14ac:dyDescent="0.35">
      <c r="A12">
        <v>11</v>
      </c>
      <c r="B12" t="s">
        <v>50</v>
      </c>
      <c r="C12">
        <v>16.71</v>
      </c>
      <c r="D12">
        <f t="shared" si="0"/>
        <v>1.2229764498933913</v>
      </c>
      <c r="E12">
        <f t="shared" si="1"/>
        <v>0.2805328526128969</v>
      </c>
      <c r="F12">
        <f t="shared" si="2"/>
        <v>0.14858521322341989</v>
      </c>
      <c r="G12">
        <f t="shared" si="3"/>
        <v>1.2727272727272727</v>
      </c>
      <c r="H12">
        <f t="shared" si="4"/>
        <v>0.7857142857142857</v>
      </c>
    </row>
    <row r="13" spans="1:11" x14ac:dyDescent="0.35">
      <c r="A13">
        <v>12</v>
      </c>
      <c r="B13" t="s">
        <v>77</v>
      </c>
      <c r="C13">
        <v>17.05</v>
      </c>
      <c r="D13">
        <f t="shared" si="0"/>
        <v>1.2317243833285165</v>
      </c>
      <c r="E13">
        <f t="shared" si="1"/>
        <v>0.28987612644809851</v>
      </c>
      <c r="F13">
        <f t="shared" si="2"/>
        <v>0.15606972816919343</v>
      </c>
      <c r="G13">
        <f t="shared" si="3"/>
        <v>1.1666666666666667</v>
      </c>
      <c r="H13">
        <f t="shared" si="4"/>
        <v>0.8571428571428571</v>
      </c>
    </row>
    <row r="14" spans="1:11" x14ac:dyDescent="0.35">
      <c r="A14">
        <v>13</v>
      </c>
      <c r="B14" t="s">
        <v>65</v>
      </c>
      <c r="C14">
        <v>20.63</v>
      </c>
      <c r="D14">
        <f t="shared" si="0"/>
        <v>1.3144992279731516</v>
      </c>
      <c r="E14">
        <f t="shared" si="1"/>
        <v>0.38585999489636497</v>
      </c>
      <c r="F14">
        <f t="shared" si="2"/>
        <v>0.23968708370383021</v>
      </c>
      <c r="G14">
        <f t="shared" si="3"/>
        <v>1.0769230769230769</v>
      </c>
      <c r="H14">
        <f t="shared" si="4"/>
        <v>0.9285714285714286</v>
      </c>
    </row>
    <row r="17" spans="2:8" x14ac:dyDescent="0.35">
      <c r="B17" t="s">
        <v>102</v>
      </c>
      <c r="C17" t="s">
        <v>108</v>
      </c>
      <c r="D17" t="s">
        <v>109</v>
      </c>
      <c r="E17" t="s">
        <v>103</v>
      </c>
      <c r="F17" t="s">
        <v>104</v>
      </c>
      <c r="G17" t="s">
        <v>105</v>
      </c>
      <c r="H17" s="1" t="s">
        <v>106</v>
      </c>
    </row>
    <row r="18" spans="2:8" x14ac:dyDescent="0.35">
      <c r="B18">
        <v>2</v>
      </c>
      <c r="C18">
        <v>-1.7000000000000001E-2</v>
      </c>
      <c r="D18">
        <v>-3.3000000000000002E-2</v>
      </c>
      <c r="E18">
        <f>(C18-D18)/($K$9-$K$10)</f>
        <v>-0.16</v>
      </c>
      <c r="F18" s="2">
        <f>C18+(E18*($K$8-$K$9))</f>
        <v>-2.6316882421060082E-2</v>
      </c>
      <c r="G18" s="2">
        <f t="shared" ref="G18:G24" si="5">$K$3+(F18*$K$7)</f>
        <v>0.68189417388095885</v>
      </c>
      <c r="H18" s="3">
        <f t="shared" ref="H18:H24" si="6">10^G18</f>
        <v>4.8072219484764176</v>
      </c>
    </row>
    <row r="19" spans="2:8" x14ac:dyDescent="0.35">
      <c r="B19">
        <v>5</v>
      </c>
      <c r="C19">
        <v>0.83599999999999997</v>
      </c>
      <c r="D19">
        <v>0.83</v>
      </c>
      <c r="E19">
        <f t="shared" ref="E19:E24" si="7">(C19-D19)/($K$9-$K$10)</f>
        <v>-6.0000000000000053E-2</v>
      </c>
      <c r="F19" s="2">
        <f t="shared" ref="F19:F24" si="8">C19+(E19*($K$8-$K$9))</f>
        <v>0.8325061690921024</v>
      </c>
      <c r="G19" s="2">
        <f t="shared" si="5"/>
        <v>1.0548592481741559</v>
      </c>
      <c r="H19" s="3">
        <f t="shared" si="6"/>
        <v>11.346430261507049</v>
      </c>
    </row>
    <row r="20" spans="2:8" x14ac:dyDescent="0.35">
      <c r="B20">
        <v>10</v>
      </c>
      <c r="C20">
        <v>1.292</v>
      </c>
      <c r="D20">
        <v>1.3009999999999999</v>
      </c>
      <c r="E20">
        <f t="shared" si="7"/>
        <v>8.999999999999897E-2</v>
      </c>
      <c r="F20" s="2">
        <f t="shared" si="8"/>
        <v>1.2972407463618463</v>
      </c>
      <c r="G20" s="2">
        <f t="shared" si="5"/>
        <v>1.2566816909144123</v>
      </c>
      <c r="H20" s="3">
        <f t="shared" si="6"/>
        <v>18.058500723730941</v>
      </c>
    </row>
    <row r="21" spans="2:8" x14ac:dyDescent="0.35">
      <c r="B21">
        <v>25</v>
      </c>
      <c r="C21">
        <v>1.7849999999999999</v>
      </c>
      <c r="D21">
        <v>1.8180000000000001</v>
      </c>
      <c r="E21">
        <f t="shared" si="7"/>
        <v>0.3300000000000014</v>
      </c>
      <c r="F21" s="2">
        <f t="shared" si="8"/>
        <v>1.8042160699934364</v>
      </c>
      <c r="G21" s="2">
        <f t="shared" si="5"/>
        <v>1.4768482187107099</v>
      </c>
      <c r="H21" s="3">
        <f t="shared" si="6"/>
        <v>29.981145268176991</v>
      </c>
    </row>
    <row r="22" spans="2:8" x14ac:dyDescent="0.35">
      <c r="B22">
        <v>50</v>
      </c>
      <c r="C22">
        <v>2.1070000000000002</v>
      </c>
      <c r="D22">
        <v>2.1589999999999998</v>
      </c>
      <c r="E22">
        <f t="shared" si="7"/>
        <v>0.51999999999999602</v>
      </c>
      <c r="F22" s="2">
        <f t="shared" si="8"/>
        <v>2.137279867868445</v>
      </c>
      <c r="G22" s="2">
        <f t="shared" si="5"/>
        <v>1.6214893807055601</v>
      </c>
      <c r="H22" s="3">
        <f t="shared" si="6"/>
        <v>41.830146029063606</v>
      </c>
    </row>
    <row r="23" spans="2:8" x14ac:dyDescent="0.35">
      <c r="B23">
        <v>100</v>
      </c>
      <c r="C23">
        <v>2.4</v>
      </c>
      <c r="D23">
        <v>2.472</v>
      </c>
      <c r="E23">
        <f t="shared" si="7"/>
        <v>0.72000000000000064</v>
      </c>
      <c r="F23" s="2">
        <f t="shared" si="8"/>
        <v>2.4419259708947703</v>
      </c>
      <c r="G23" s="2">
        <f t="shared" si="5"/>
        <v>1.753789458408592</v>
      </c>
      <c r="H23" s="3">
        <f t="shared" si="6"/>
        <v>56.726953218086798</v>
      </c>
    </row>
    <row r="24" spans="2:8" x14ac:dyDescent="0.35">
      <c r="B24">
        <v>200</v>
      </c>
      <c r="C24">
        <v>2.67</v>
      </c>
      <c r="D24">
        <v>2.7629999999999999</v>
      </c>
      <c r="E24">
        <f t="shared" si="7"/>
        <v>0.92999999999999972</v>
      </c>
      <c r="F24" s="2">
        <f t="shared" si="8"/>
        <v>2.7241543790724116</v>
      </c>
      <c r="G24" s="2">
        <f t="shared" si="5"/>
        <v>1.8763540996791828</v>
      </c>
      <c r="H24" s="3">
        <f t="shared" si="6"/>
        <v>75.223597562062523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duration</vt:lpstr>
      <vt:lpstr>magnitude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Syam</cp:lastModifiedBy>
  <dcterms:modified xsi:type="dcterms:W3CDTF">2019-04-16T13:51:22Z</dcterms:modified>
</cp:coreProperties>
</file>