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Hazarnovo\"/>
    </mc:Choice>
  </mc:AlternateContent>
  <xr:revisionPtr revIDLastSave="0" documentId="13_ncr:1_{C4B4800E-FFE3-4751-9722-BD19E51502AF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  <c r="E25" i="3"/>
  <c r="E24" i="3"/>
  <c r="D20" i="3"/>
  <c r="D19" i="3"/>
  <c r="D18" i="3"/>
  <c r="D17" i="3"/>
  <c r="D16" i="3"/>
  <c r="D15" i="3"/>
  <c r="G14" i="3"/>
  <c r="H14" i="3" s="1"/>
  <c r="D14" i="3"/>
  <c r="D13" i="3"/>
  <c r="D12" i="3"/>
  <c r="D11" i="3"/>
  <c r="G10" i="3"/>
  <c r="H10" i="3" s="1"/>
  <c r="D10" i="3"/>
  <c r="D9" i="3"/>
  <c r="D8" i="3"/>
  <c r="D7" i="3"/>
  <c r="D6" i="3"/>
  <c r="D5" i="3"/>
  <c r="D4" i="3"/>
  <c r="D3" i="3"/>
  <c r="K8" i="3" s="1"/>
  <c r="K2" i="3"/>
  <c r="D2" i="3"/>
  <c r="K1" i="3"/>
  <c r="G17" i="3" s="1"/>
  <c r="H17" i="3" s="1"/>
  <c r="E30" i="2"/>
  <c r="E29" i="2"/>
  <c r="E28" i="2"/>
  <c r="E27" i="2"/>
  <c r="E26" i="2"/>
  <c r="E25" i="2"/>
  <c r="E24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I9" i="1"/>
  <c r="I3" i="1"/>
  <c r="I15" i="1"/>
  <c r="I18" i="1"/>
  <c r="I4" i="1"/>
  <c r="I7" i="1"/>
  <c r="I8" i="1"/>
  <c r="I13" i="1"/>
  <c r="I19" i="1"/>
  <c r="I6" i="1"/>
  <c r="I16" i="1"/>
  <c r="I11" i="1"/>
  <c r="I21" i="1"/>
  <c r="I5" i="1"/>
  <c r="I14" i="1"/>
  <c r="I12" i="1"/>
  <c r="I10" i="1"/>
  <c r="I17" i="1"/>
  <c r="H9" i="1"/>
  <c r="H3" i="1"/>
  <c r="H15" i="1"/>
  <c r="H18" i="1"/>
  <c r="H4" i="1"/>
  <c r="H7" i="1"/>
  <c r="H8" i="1"/>
  <c r="H13" i="1"/>
  <c r="H19" i="1"/>
  <c r="H6" i="1"/>
  <c r="H16" i="1"/>
  <c r="H11" i="1"/>
  <c r="H21" i="1"/>
  <c r="H5" i="1"/>
  <c r="H14" i="1"/>
  <c r="H12" i="1"/>
  <c r="H10" i="1"/>
  <c r="H17" i="1"/>
  <c r="I20" i="1"/>
  <c r="H20" i="1"/>
  <c r="G18" i="3" l="1"/>
  <c r="H18" i="3" s="1"/>
  <c r="F27" i="3"/>
  <c r="F24" i="3"/>
  <c r="F28" i="3"/>
  <c r="F25" i="3"/>
  <c r="F29" i="3"/>
  <c r="F26" i="3"/>
  <c r="F30" i="3"/>
  <c r="K3" i="3"/>
  <c r="F14" i="3" s="1"/>
  <c r="K7" i="3"/>
  <c r="E9" i="3"/>
  <c r="G11" i="3"/>
  <c r="H11" i="3" s="1"/>
  <c r="E13" i="3"/>
  <c r="G15" i="3"/>
  <c r="H15" i="3" s="1"/>
  <c r="E17" i="3"/>
  <c r="G19" i="3"/>
  <c r="H19" i="3" s="1"/>
  <c r="F3" i="3"/>
  <c r="F5" i="3"/>
  <c r="F7" i="3"/>
  <c r="G12" i="3"/>
  <c r="H12" i="3" s="1"/>
  <c r="E14" i="3"/>
  <c r="G16" i="3"/>
  <c r="H16" i="3" s="1"/>
  <c r="G20" i="3"/>
  <c r="H20" i="3" s="1"/>
  <c r="G2" i="3"/>
  <c r="H2" i="3" s="1"/>
  <c r="E3" i="3"/>
  <c r="G4" i="3"/>
  <c r="H4" i="3" s="1"/>
  <c r="G6" i="3"/>
  <c r="H6" i="3" s="1"/>
  <c r="G8" i="3"/>
  <c r="H8" i="3" s="1"/>
  <c r="G3" i="3"/>
  <c r="H3" i="3" s="1"/>
  <c r="G5" i="3"/>
  <c r="H5" i="3" s="1"/>
  <c r="K6" i="3"/>
  <c r="G7" i="3"/>
  <c r="H7" i="3" s="1"/>
  <c r="G9" i="3"/>
  <c r="H9" i="3" s="1"/>
  <c r="G13" i="3"/>
  <c r="H13" i="3" s="1"/>
  <c r="K7" i="2"/>
  <c r="K6" i="2"/>
  <c r="G3" i="2"/>
  <c r="H3" i="2" s="1"/>
  <c r="G13" i="2"/>
  <c r="H13" i="2" s="1"/>
  <c r="K8" i="2"/>
  <c r="F24" i="2" s="1"/>
  <c r="G17" i="2"/>
  <c r="H17" i="2" s="1"/>
  <c r="G5" i="2"/>
  <c r="H5" i="2" s="1"/>
  <c r="G7" i="2"/>
  <c r="H7" i="2" s="1"/>
  <c r="G9" i="2"/>
  <c r="H9" i="2" s="1"/>
  <c r="G10" i="2"/>
  <c r="H10" i="2" s="1"/>
  <c r="G14" i="2"/>
  <c r="H14" i="2" s="1"/>
  <c r="G18" i="2"/>
  <c r="H18" i="2" s="1"/>
  <c r="K3" i="2"/>
  <c r="F1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" i="2"/>
  <c r="H2" i="2" s="1"/>
  <c r="G12" i="2"/>
  <c r="H12" i="2" s="1"/>
  <c r="G16" i="2"/>
  <c r="H16" i="2" s="1"/>
  <c r="G20" i="2"/>
  <c r="H20" i="2" s="1"/>
  <c r="F17" i="3" l="1"/>
  <c r="E18" i="3"/>
  <c r="E10" i="3"/>
  <c r="F13" i="3"/>
  <c r="F9" i="3"/>
  <c r="F18" i="3"/>
  <c r="E19" i="3"/>
  <c r="E15" i="3"/>
  <c r="E8" i="3"/>
  <c r="E6" i="3"/>
  <c r="E4" i="3"/>
  <c r="E2" i="3"/>
  <c r="F8" i="3"/>
  <c r="F6" i="3"/>
  <c r="F4" i="3"/>
  <c r="F2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F20" i="3"/>
  <c r="F16" i="3"/>
  <c r="F12" i="3"/>
  <c r="E20" i="3"/>
  <c r="F19" i="3"/>
  <c r="E16" i="3"/>
  <c r="F15" i="3"/>
  <c r="E12" i="3"/>
  <c r="F11" i="3"/>
  <c r="F10" i="3"/>
  <c r="E5" i="3"/>
  <c r="E11" i="3"/>
  <c r="E7" i="3"/>
  <c r="F30" i="2"/>
  <c r="F29" i="2"/>
  <c r="G29" i="2" s="1"/>
  <c r="H29" i="2" s="1"/>
  <c r="F26" i="2"/>
  <c r="G26" i="2" s="1"/>
  <c r="H26" i="2" s="1"/>
  <c r="F28" i="2"/>
  <c r="G28" i="2" s="1"/>
  <c r="H28" i="2" s="1"/>
  <c r="F27" i="2"/>
  <c r="G27" i="2" s="1"/>
  <c r="H27" i="2" s="1"/>
  <c r="F25" i="2"/>
  <c r="F19" i="2"/>
  <c r="F8" i="2"/>
  <c r="E20" i="2"/>
  <c r="E12" i="2"/>
  <c r="F6" i="2"/>
  <c r="F16" i="2"/>
  <c r="F15" i="2"/>
  <c r="F11" i="2"/>
  <c r="F20" i="2"/>
  <c r="E13" i="2"/>
  <c r="E18" i="2"/>
  <c r="F17" i="2"/>
  <c r="E14" i="2"/>
  <c r="F13" i="2"/>
  <c r="E10" i="2"/>
  <c r="F9" i="2"/>
  <c r="F7" i="2"/>
  <c r="F5" i="2"/>
  <c r="F3" i="2"/>
  <c r="E3" i="2"/>
  <c r="F18" i="2"/>
  <c r="E15" i="2"/>
  <c r="F10" i="2"/>
  <c r="E6" i="2"/>
  <c r="E4" i="2"/>
  <c r="G30" i="2"/>
  <c r="H30" i="2" s="1"/>
  <c r="G25" i="2"/>
  <c r="H25" i="2" s="1"/>
  <c r="G24" i="2"/>
  <c r="H24" i="2" s="1"/>
  <c r="E7" i="2"/>
  <c r="E5" i="2"/>
  <c r="E11" i="2"/>
  <c r="E8" i="2"/>
  <c r="E2" i="2"/>
  <c r="E19" i="2"/>
  <c r="F14" i="2"/>
  <c r="E16" i="2"/>
  <c r="F2" i="2"/>
  <c r="F4" i="2"/>
  <c r="E17" i="2"/>
  <c r="E9" i="2"/>
  <c r="K5" i="3" l="1"/>
  <c r="K4" i="3"/>
  <c r="K5" i="2"/>
  <c r="K4" i="2"/>
</calcChain>
</file>

<file path=xl/sharedStrings.xml><?xml version="1.0" encoding="utf-8"?>
<sst xmlns="http://schemas.openxmlformats.org/spreadsheetml/2006/main" count="231" uniqueCount="142">
  <si>
    <t>Hazarnovo</t>
  </si>
  <si>
    <t>start_date</t>
  </si>
  <si>
    <t>end_date</t>
  </si>
  <si>
    <t>duration</t>
  </si>
  <si>
    <t>peak</t>
  </si>
  <si>
    <t>sum</t>
  </si>
  <si>
    <t>average</t>
  </si>
  <si>
    <t>median</t>
  </si>
  <si>
    <t>03/01/1936</t>
  </si>
  <si>
    <t>03/01/1937</t>
  </si>
  <si>
    <t>12</t>
  </si>
  <si>
    <t>-2.31</t>
  </si>
  <si>
    <t>-10.84</t>
  </si>
  <si>
    <t>-0.9</t>
  </si>
  <si>
    <t>06/01/1938</t>
  </si>
  <si>
    <t>09/01/1938</t>
  </si>
  <si>
    <t>3</t>
  </si>
  <si>
    <t>-1.24</t>
  </si>
  <si>
    <t>-2.41</t>
  </si>
  <si>
    <t>-0.8</t>
  </si>
  <si>
    <t>-1.09</t>
  </si>
  <si>
    <t>10/01/1938</t>
  </si>
  <si>
    <t>11/01/1938</t>
  </si>
  <si>
    <t>1</t>
  </si>
  <si>
    <t>-1.2</t>
  </si>
  <si>
    <t>07/01/1941</t>
  </si>
  <si>
    <t>12/01/1941</t>
  </si>
  <si>
    <t>5</t>
  </si>
  <si>
    <t>-1.97</t>
  </si>
  <si>
    <t>-4.14</t>
  </si>
  <si>
    <t>-0.83</t>
  </si>
  <si>
    <t>-0.49</t>
  </si>
  <si>
    <t>01/01/1977</t>
  </si>
  <si>
    <t>08/01/1977</t>
  </si>
  <si>
    <t>7</t>
  </si>
  <si>
    <t>-2.35</t>
  </si>
  <si>
    <t>-8.88</t>
  </si>
  <si>
    <t>-1.27</t>
  </si>
  <si>
    <t>-1.03</t>
  </si>
  <si>
    <t>10/01/1978</t>
  </si>
  <si>
    <t>11/01/1978</t>
  </si>
  <si>
    <t>-1.29</t>
  </si>
  <si>
    <t>11/01/1979</t>
  </si>
  <si>
    <t>02/01/1980</t>
  </si>
  <si>
    <t>-1.1</t>
  </si>
  <si>
    <t>-1.67</t>
  </si>
  <si>
    <t>-0.56</t>
  </si>
  <si>
    <t>-0.3</t>
  </si>
  <si>
    <t>05/01/1982</t>
  </si>
  <si>
    <t>07/01/1982</t>
  </si>
  <si>
    <t>2</t>
  </si>
  <si>
    <t>-1.45</t>
  </si>
  <si>
    <t>-2.37</t>
  </si>
  <si>
    <t>-1.18</t>
  </si>
  <si>
    <t>02/01/1983</t>
  </si>
  <si>
    <t>06/01/1983</t>
  </si>
  <si>
    <t>4</t>
  </si>
  <si>
    <t>-1.19</t>
  </si>
  <si>
    <t>-3.44</t>
  </si>
  <si>
    <t>-0.86</t>
  </si>
  <si>
    <t>12/01/1985</t>
  </si>
  <si>
    <t>07/01/1986</t>
  </si>
  <si>
    <t>-2.06</t>
  </si>
  <si>
    <t>-10.74</t>
  </si>
  <si>
    <t>-1.53</t>
  </si>
  <si>
    <t>-1.61</t>
  </si>
  <si>
    <t>07/01/1987</t>
  </si>
  <si>
    <t>08/01/1987</t>
  </si>
  <si>
    <t>-1.58</t>
  </si>
  <si>
    <t>10/01/1988</t>
  </si>
  <si>
    <t>01/01/1989</t>
  </si>
  <si>
    <t>-3.03</t>
  </si>
  <si>
    <t>-5.95</t>
  </si>
  <si>
    <t>-1.98</t>
  </si>
  <si>
    <t>-1.5</t>
  </si>
  <si>
    <t>07/01/1989</t>
  </si>
  <si>
    <t>11/01/1989</t>
  </si>
  <si>
    <t>-3</t>
  </si>
  <si>
    <t>-0.75</t>
  </si>
  <si>
    <t>-0.71</t>
  </si>
  <si>
    <t>01/01/1990</t>
  </si>
  <si>
    <t>10/01/1990</t>
  </si>
  <si>
    <t>9</t>
  </si>
  <si>
    <t>-3.32</t>
  </si>
  <si>
    <t>-13.29</t>
  </si>
  <si>
    <t>-1.48</t>
  </si>
  <si>
    <t>-1.41</t>
  </si>
  <si>
    <t>01/01/1991</t>
  </si>
  <si>
    <t>03/01/1991</t>
  </si>
  <si>
    <t>-1.13</t>
  </si>
  <si>
    <t>-0.74</t>
  </si>
  <si>
    <t>04/01/1995</t>
  </si>
  <si>
    <t>08/01/1995</t>
  </si>
  <si>
    <t>-1.49</t>
  </si>
  <si>
    <t>-3.68</t>
  </si>
  <si>
    <t>-0.92</t>
  </si>
  <si>
    <t>-1.05</t>
  </si>
  <si>
    <t>12/01/1995</t>
  </si>
  <si>
    <t>03/01/1996</t>
  </si>
  <si>
    <t>-3.12</t>
  </si>
  <si>
    <t>-1.04</t>
  </si>
  <si>
    <t>-1.01</t>
  </si>
  <si>
    <t>06/01/1996</t>
  </si>
  <si>
    <t>09/01/1996</t>
  </si>
  <si>
    <t>-2.88</t>
  </si>
  <si>
    <t>-0.96</t>
  </si>
  <si>
    <t>-1.08</t>
  </si>
  <si>
    <t>11/01/1996</t>
  </si>
  <si>
    <t>05/01/1997</t>
  </si>
  <si>
    <t>6</t>
  </si>
  <si>
    <t>-3.42</t>
  </si>
  <si>
    <t>-6.91</t>
  </si>
  <si>
    <t>-1.15</t>
  </si>
  <si>
    <t>-0.72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</si>
  <si>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</si>
  <si>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</si>
  <si>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</si>
  <si>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</si>
  <si>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</si>
  <si>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</si>
  <si>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</si>
  <si>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</si>
  <si>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</si>
  <si>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</si>
  <si>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</si>
  <si>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</si>
  <si>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</si>
  <si>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</si>
  <si>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</si>
  <si>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</si>
  <si>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</si>
  <si>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</si>
  <si>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</si>
  <si>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</si>
  <si>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</si>
  <si>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</si>
  <si>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</si>
  <si>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</si>
  <si>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</si>
  <si>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(-0.3)</t>
  </si>
  <si>
    <t>K (0.3)</t>
  </si>
  <si>
    <t>K (0.4)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</si>
</sst>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opLeftCell="A7" workbookViewId="0">
      <selection activeCell="I3" sqref="I3:I2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114</v>
      </c>
    </row>
    <row r="3" spans="1:9" x14ac:dyDescent="0.35">
      <c r="A3" t="s">
        <v>21</v>
      </c>
      <c r="B3" t="s">
        <v>22</v>
      </c>
      <c r="C3" t="s">
        <v>23</v>
      </c>
      <c r="D3" t="s">
        <v>24</v>
      </c>
      <c r="E3" t="s">
        <v>24</v>
      </c>
      <c r="F3" t="s">
        <v>24</v>
      </c>
      <c r="G3" t="s">
        <v>24</v>
      </c>
      <c r="H3">
        <f>C3*1</f>
        <v>1</v>
      </c>
      <c r="I3">
        <f>E3*-1</f>
        <v>1.2</v>
      </c>
    </row>
    <row r="4" spans="1:9" x14ac:dyDescent="0.35">
      <c r="A4" t="s">
        <v>39</v>
      </c>
      <c r="B4" t="s">
        <v>40</v>
      </c>
      <c r="C4" t="s">
        <v>23</v>
      </c>
      <c r="D4" t="s">
        <v>41</v>
      </c>
      <c r="E4" t="s">
        <v>41</v>
      </c>
      <c r="F4" t="s">
        <v>41</v>
      </c>
      <c r="G4" t="s">
        <v>41</v>
      </c>
      <c r="H4">
        <f>C4*1</f>
        <v>1</v>
      </c>
      <c r="I4">
        <f>E4*-1</f>
        <v>1.29</v>
      </c>
    </row>
    <row r="5" spans="1:9" x14ac:dyDescent="0.35">
      <c r="A5" t="s">
        <v>87</v>
      </c>
      <c r="B5" t="s">
        <v>88</v>
      </c>
      <c r="C5" t="s">
        <v>50</v>
      </c>
      <c r="D5" t="s">
        <v>89</v>
      </c>
      <c r="E5" t="s">
        <v>85</v>
      </c>
      <c r="F5" t="s">
        <v>90</v>
      </c>
      <c r="G5" t="s">
        <v>90</v>
      </c>
      <c r="H5">
        <f>C5*1</f>
        <v>2</v>
      </c>
      <c r="I5">
        <f>E5*-1</f>
        <v>1.48</v>
      </c>
    </row>
    <row r="6" spans="1:9" x14ac:dyDescent="0.35">
      <c r="A6" t="s">
        <v>66</v>
      </c>
      <c r="B6" t="s">
        <v>67</v>
      </c>
      <c r="C6" t="s">
        <v>23</v>
      </c>
      <c r="D6" t="s">
        <v>68</v>
      </c>
      <c r="E6" t="s">
        <v>68</v>
      </c>
      <c r="F6" t="s">
        <v>68</v>
      </c>
      <c r="G6" t="s">
        <v>68</v>
      </c>
      <c r="H6">
        <f>C6*1</f>
        <v>1</v>
      </c>
      <c r="I6">
        <f>E6*-1</f>
        <v>1.58</v>
      </c>
    </row>
    <row r="7" spans="1:9" x14ac:dyDescent="0.35">
      <c r="A7" t="s">
        <v>42</v>
      </c>
      <c r="B7" t="s">
        <v>43</v>
      </c>
      <c r="C7" t="s">
        <v>16</v>
      </c>
      <c r="D7" t="s">
        <v>44</v>
      </c>
      <c r="E7" t="s">
        <v>45</v>
      </c>
      <c r="F7" t="s">
        <v>46</v>
      </c>
      <c r="G7" t="s">
        <v>47</v>
      </c>
      <c r="H7">
        <f>C7*1</f>
        <v>3</v>
      </c>
      <c r="I7">
        <f>E7*-1</f>
        <v>1.67</v>
      </c>
    </row>
    <row r="8" spans="1:9" x14ac:dyDescent="0.35">
      <c r="A8" t="s">
        <v>48</v>
      </c>
      <c r="B8" t="s">
        <v>49</v>
      </c>
      <c r="C8" t="s">
        <v>50</v>
      </c>
      <c r="D8" t="s">
        <v>51</v>
      </c>
      <c r="E8" t="s">
        <v>52</v>
      </c>
      <c r="F8" t="s">
        <v>53</v>
      </c>
      <c r="G8" t="s">
        <v>53</v>
      </c>
      <c r="H8">
        <f>C8*1</f>
        <v>2</v>
      </c>
      <c r="I8">
        <f>E8*-1</f>
        <v>2.37</v>
      </c>
    </row>
    <row r="9" spans="1:9" x14ac:dyDescent="0.3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>
        <f>C9*1</f>
        <v>3</v>
      </c>
      <c r="I9">
        <f>E9*-1</f>
        <v>2.41</v>
      </c>
    </row>
    <row r="10" spans="1:9" x14ac:dyDescent="0.35">
      <c r="A10" t="s">
        <v>102</v>
      </c>
      <c r="B10" t="s">
        <v>103</v>
      </c>
      <c r="C10" t="s">
        <v>16</v>
      </c>
      <c r="D10" t="s">
        <v>74</v>
      </c>
      <c r="E10" t="s">
        <v>104</v>
      </c>
      <c r="F10" t="s">
        <v>105</v>
      </c>
      <c r="G10" t="s">
        <v>106</v>
      </c>
      <c r="H10">
        <f>C10*1</f>
        <v>3</v>
      </c>
      <c r="I10">
        <f>E10*-1</f>
        <v>2.88</v>
      </c>
    </row>
    <row r="11" spans="1:9" x14ac:dyDescent="0.35">
      <c r="A11" t="s">
        <v>75</v>
      </c>
      <c r="B11" t="s">
        <v>76</v>
      </c>
      <c r="C11" t="s">
        <v>56</v>
      </c>
      <c r="D11" t="s">
        <v>74</v>
      </c>
      <c r="E11" t="s">
        <v>77</v>
      </c>
      <c r="F11" t="s">
        <v>78</v>
      </c>
      <c r="G11" t="s">
        <v>79</v>
      </c>
      <c r="H11">
        <f>C11*1</f>
        <v>4</v>
      </c>
      <c r="I11">
        <f>E11*-1</f>
        <v>3</v>
      </c>
    </row>
    <row r="12" spans="1:9" x14ac:dyDescent="0.35">
      <c r="A12" t="s">
        <v>97</v>
      </c>
      <c r="B12" t="s">
        <v>98</v>
      </c>
      <c r="C12" t="s">
        <v>16</v>
      </c>
      <c r="D12" t="s">
        <v>74</v>
      </c>
      <c r="E12" t="s">
        <v>99</v>
      </c>
      <c r="F12" t="s">
        <v>100</v>
      </c>
      <c r="G12" t="s">
        <v>101</v>
      </c>
      <c r="H12">
        <f>C12*1</f>
        <v>3</v>
      </c>
      <c r="I12">
        <f>E12*-1</f>
        <v>3.12</v>
      </c>
    </row>
    <row r="13" spans="1:9" x14ac:dyDescent="0.35">
      <c r="A13" t="s">
        <v>54</v>
      </c>
      <c r="B13" t="s">
        <v>55</v>
      </c>
      <c r="C13" t="s">
        <v>56</v>
      </c>
      <c r="D13" t="s">
        <v>57</v>
      </c>
      <c r="E13" t="s">
        <v>58</v>
      </c>
      <c r="F13" t="s">
        <v>59</v>
      </c>
      <c r="G13" t="s">
        <v>13</v>
      </c>
      <c r="H13">
        <f>C13*1</f>
        <v>4</v>
      </c>
      <c r="I13">
        <f>E13*-1</f>
        <v>3.44</v>
      </c>
    </row>
    <row r="14" spans="1:9" x14ac:dyDescent="0.35">
      <c r="A14" t="s">
        <v>91</v>
      </c>
      <c r="B14" t="s">
        <v>92</v>
      </c>
      <c r="C14" t="s">
        <v>56</v>
      </c>
      <c r="D14" t="s">
        <v>93</v>
      </c>
      <c r="E14" t="s">
        <v>94</v>
      </c>
      <c r="F14" t="s">
        <v>95</v>
      </c>
      <c r="G14" t="s">
        <v>96</v>
      </c>
      <c r="H14">
        <f>C14*1</f>
        <v>4</v>
      </c>
      <c r="I14">
        <f>E14*-1</f>
        <v>3.68</v>
      </c>
    </row>
    <row r="15" spans="1:9" x14ac:dyDescent="0.35">
      <c r="A15" t="s">
        <v>25</v>
      </c>
      <c r="B15" t="s">
        <v>26</v>
      </c>
      <c r="C15" t="s">
        <v>27</v>
      </c>
      <c r="D15" t="s">
        <v>28</v>
      </c>
      <c r="E15" t="s">
        <v>29</v>
      </c>
      <c r="F15" t="s">
        <v>30</v>
      </c>
      <c r="G15" t="s">
        <v>31</v>
      </c>
      <c r="H15">
        <f>C15*1</f>
        <v>5</v>
      </c>
      <c r="I15">
        <f>E15*-1</f>
        <v>4.1399999999999997</v>
      </c>
    </row>
    <row r="16" spans="1:9" x14ac:dyDescent="0.35">
      <c r="A16" t="s">
        <v>69</v>
      </c>
      <c r="B16" t="s">
        <v>70</v>
      </c>
      <c r="C16" t="s">
        <v>16</v>
      </c>
      <c r="D16" t="s">
        <v>71</v>
      </c>
      <c r="E16" t="s">
        <v>72</v>
      </c>
      <c r="F16" t="s">
        <v>73</v>
      </c>
      <c r="G16" t="s">
        <v>74</v>
      </c>
      <c r="H16">
        <f>C16*1</f>
        <v>3</v>
      </c>
      <c r="I16">
        <f>E16*-1</f>
        <v>5.95</v>
      </c>
    </row>
    <row r="17" spans="1:9" x14ac:dyDescent="0.35">
      <c r="A17" t="s">
        <v>107</v>
      </c>
      <c r="B17" t="s">
        <v>108</v>
      </c>
      <c r="C17" t="s">
        <v>109</v>
      </c>
      <c r="D17" t="s">
        <v>110</v>
      </c>
      <c r="E17" t="s">
        <v>111</v>
      </c>
      <c r="F17" t="s">
        <v>112</v>
      </c>
      <c r="G17" t="s">
        <v>113</v>
      </c>
      <c r="H17">
        <f>C17*1</f>
        <v>6</v>
      </c>
      <c r="I17">
        <f>E17*-1</f>
        <v>6.91</v>
      </c>
    </row>
    <row r="18" spans="1:9" x14ac:dyDescent="0.35">
      <c r="A18" t="s">
        <v>32</v>
      </c>
      <c r="B18" t="s">
        <v>33</v>
      </c>
      <c r="C18" t="s">
        <v>34</v>
      </c>
      <c r="D18" t="s">
        <v>35</v>
      </c>
      <c r="E18" t="s">
        <v>36</v>
      </c>
      <c r="F18" t="s">
        <v>37</v>
      </c>
      <c r="G18" t="s">
        <v>38</v>
      </c>
      <c r="H18">
        <f>C18*1</f>
        <v>7</v>
      </c>
      <c r="I18">
        <f>E18*-1</f>
        <v>8.8800000000000008</v>
      </c>
    </row>
    <row r="19" spans="1:9" x14ac:dyDescent="0.35">
      <c r="A19" t="s">
        <v>60</v>
      </c>
      <c r="B19" t="s">
        <v>61</v>
      </c>
      <c r="C19" t="s">
        <v>34</v>
      </c>
      <c r="D19" t="s">
        <v>62</v>
      </c>
      <c r="E19" t="s">
        <v>63</v>
      </c>
      <c r="F19" t="s">
        <v>64</v>
      </c>
      <c r="G19" t="s">
        <v>65</v>
      </c>
      <c r="H19">
        <f>C19*1</f>
        <v>7</v>
      </c>
      <c r="I19">
        <f>E19*-1</f>
        <v>10.74</v>
      </c>
    </row>
    <row r="20" spans="1:9" x14ac:dyDescent="0.3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13</v>
      </c>
      <c r="H20">
        <f>C20*1</f>
        <v>12</v>
      </c>
      <c r="I20">
        <f>E20*-1</f>
        <v>10.84</v>
      </c>
    </row>
    <row r="21" spans="1:9" x14ac:dyDescent="0.35">
      <c r="A21" t="s">
        <v>80</v>
      </c>
      <c r="B21" t="s">
        <v>81</v>
      </c>
      <c r="C21" t="s">
        <v>82</v>
      </c>
      <c r="D21" t="s">
        <v>83</v>
      </c>
      <c r="E21" t="s">
        <v>84</v>
      </c>
      <c r="F21" t="s">
        <v>85</v>
      </c>
      <c r="G21" t="s">
        <v>86</v>
      </c>
      <c r="H21">
        <f>C21*1</f>
        <v>9</v>
      </c>
      <c r="I21">
        <f>E21*-1</f>
        <v>13.29</v>
      </c>
    </row>
  </sheetData>
  <sortState xmlns:xlrd2="http://schemas.microsoft.com/office/spreadsheetml/2017/richdata2" ref="A3:I2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8D27-03B2-46BA-9E14-DF451E16320B}">
  <dimension ref="A1:K30"/>
  <sheetViews>
    <sheetView topLeftCell="A13" workbookViewId="0">
      <selection activeCell="D24" sqref="D24:D30"/>
    </sheetView>
  </sheetViews>
  <sheetFormatPr defaultRowHeight="14.5" x14ac:dyDescent="0.35"/>
  <sheetData>
    <row r="1" spans="1:11" x14ac:dyDescent="0.35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J1" t="s">
        <v>123</v>
      </c>
      <c r="K1">
        <f>COUNT(C2:C20)</f>
        <v>19</v>
      </c>
    </row>
    <row r="2" spans="1:11" x14ac:dyDescent="0.35">
      <c r="A2">
        <v>1</v>
      </c>
      <c r="B2" t="s">
        <v>21</v>
      </c>
      <c r="C2">
        <v>1</v>
      </c>
      <c r="D2">
        <f t="shared" ref="D2:D20" si="0">LOG(C2)</f>
        <v>0</v>
      </c>
      <c r="E2">
        <f t="shared" ref="E2:E20" si="1">(D2-$K$3)^2</f>
        <v>0.27670852044296823</v>
      </c>
      <c r="F2">
        <f t="shared" ref="F2:F20" si="2">(D2-$K$3)^3</f>
        <v>-0.14555723538346474</v>
      </c>
      <c r="G2">
        <f t="shared" ref="G2:G20" si="3">($K$1+1)/A2</f>
        <v>20</v>
      </c>
      <c r="H2">
        <f t="shared" ref="H2:H20" si="4">1/G2</f>
        <v>0.05</v>
      </c>
      <c r="J2" t="s">
        <v>124</v>
      </c>
      <c r="K2">
        <f>AVERAGE(C2:C20)</f>
        <v>4.2105263157894735</v>
      </c>
    </row>
    <row r="3" spans="1:11" x14ac:dyDescent="0.35">
      <c r="A3">
        <v>2</v>
      </c>
      <c r="B3" t="s">
        <v>39</v>
      </c>
      <c r="C3">
        <v>1</v>
      </c>
      <c r="D3">
        <f t="shared" si="0"/>
        <v>0</v>
      </c>
      <c r="E3">
        <f t="shared" si="1"/>
        <v>0.27670852044296823</v>
      </c>
      <c r="F3">
        <f t="shared" si="2"/>
        <v>-0.14555723538346474</v>
      </c>
      <c r="G3">
        <f t="shared" si="3"/>
        <v>10</v>
      </c>
      <c r="H3">
        <f t="shared" si="4"/>
        <v>0.1</v>
      </c>
      <c r="J3" t="s">
        <v>125</v>
      </c>
      <c r="K3">
        <f>AVERAGE(D2:D20)</f>
        <v>0.5260309120602783</v>
      </c>
    </row>
    <row r="4" spans="1:11" x14ac:dyDescent="0.35">
      <c r="A4">
        <v>3</v>
      </c>
      <c r="B4" t="s">
        <v>66</v>
      </c>
      <c r="C4">
        <v>1</v>
      </c>
      <c r="D4">
        <f t="shared" si="0"/>
        <v>0</v>
      </c>
      <c r="E4">
        <f t="shared" si="1"/>
        <v>0.27670852044296823</v>
      </c>
      <c r="F4">
        <f t="shared" si="2"/>
        <v>-0.14555723538346474</v>
      </c>
      <c r="G4">
        <f t="shared" si="3"/>
        <v>6.666666666666667</v>
      </c>
      <c r="H4">
        <f t="shared" si="4"/>
        <v>0.15</v>
      </c>
      <c r="J4" t="s">
        <v>126</v>
      </c>
      <c r="K4">
        <f>SUM(E2:E20)</f>
        <v>1.7470991447112838</v>
      </c>
    </row>
    <row r="5" spans="1:11" x14ac:dyDescent="0.35">
      <c r="A5">
        <v>4</v>
      </c>
      <c r="B5" t="s">
        <v>48</v>
      </c>
      <c r="C5">
        <v>2</v>
      </c>
      <c r="D5">
        <f t="shared" si="0"/>
        <v>0.3010299956639812</v>
      </c>
      <c r="E5">
        <f t="shared" si="1"/>
        <v>5.0625412379173479E-2</v>
      </c>
      <c r="F5">
        <f t="shared" si="2"/>
        <v>-1.1390764178254477E-2</v>
      </c>
      <c r="G5">
        <f t="shared" si="3"/>
        <v>5</v>
      </c>
      <c r="H5">
        <f t="shared" si="4"/>
        <v>0.2</v>
      </c>
      <c r="J5" t="s">
        <v>127</v>
      </c>
      <c r="K5">
        <f>SUM(F2:F20)</f>
        <v>-0.12478765563906802</v>
      </c>
    </row>
    <row r="6" spans="1:11" x14ac:dyDescent="0.35">
      <c r="A6">
        <v>5</v>
      </c>
      <c r="B6" t="s">
        <v>87</v>
      </c>
      <c r="C6">
        <v>2</v>
      </c>
      <c r="D6">
        <f t="shared" si="0"/>
        <v>0.3010299956639812</v>
      </c>
      <c r="E6">
        <f t="shared" si="1"/>
        <v>5.0625412379173479E-2</v>
      </c>
      <c r="F6">
        <f t="shared" si="2"/>
        <v>-1.1390764178254477E-2</v>
      </c>
      <c r="G6">
        <f t="shared" si="3"/>
        <v>4</v>
      </c>
      <c r="H6">
        <f t="shared" si="4"/>
        <v>0.25</v>
      </c>
      <c r="J6" t="s">
        <v>128</v>
      </c>
      <c r="K6">
        <f>VAR(D2:D20)</f>
        <v>9.7061063595071301E-2</v>
      </c>
    </row>
    <row r="7" spans="1:11" x14ac:dyDescent="0.35">
      <c r="A7">
        <v>6</v>
      </c>
      <c r="B7" t="s">
        <v>14</v>
      </c>
      <c r="C7">
        <v>3</v>
      </c>
      <c r="D7">
        <f t="shared" si="0"/>
        <v>0.47712125471966244</v>
      </c>
      <c r="E7">
        <f t="shared" si="1"/>
        <v>2.3921545811764595E-3</v>
      </c>
      <c r="F7">
        <f t="shared" si="2"/>
        <v>-1.1699946087112509E-4</v>
      </c>
      <c r="G7">
        <f t="shared" si="3"/>
        <v>3.3333333333333335</v>
      </c>
      <c r="H7">
        <f t="shared" si="4"/>
        <v>0.3</v>
      </c>
      <c r="J7" t="s">
        <v>129</v>
      </c>
      <c r="K7">
        <f>STDEV(D2:D20)</f>
        <v>0.31154624631837774</v>
      </c>
    </row>
    <row r="8" spans="1:11" x14ac:dyDescent="0.35">
      <c r="A8">
        <v>7</v>
      </c>
      <c r="B8" t="s">
        <v>42</v>
      </c>
      <c r="C8">
        <v>3</v>
      </c>
      <c r="D8">
        <f t="shared" si="0"/>
        <v>0.47712125471966244</v>
      </c>
      <c r="E8">
        <f t="shared" si="1"/>
        <v>2.3921545811764595E-3</v>
      </c>
      <c r="F8">
        <f t="shared" si="2"/>
        <v>-1.1699946087112509E-4</v>
      </c>
      <c r="G8">
        <f t="shared" si="3"/>
        <v>2.8571428571428572</v>
      </c>
      <c r="H8">
        <f t="shared" si="4"/>
        <v>0.35</v>
      </c>
      <c r="J8" t="s">
        <v>130</v>
      </c>
      <c r="K8">
        <f>SKEW(D2:D20)</f>
        <v>-0.25623369022567255</v>
      </c>
    </row>
    <row r="9" spans="1:11" x14ac:dyDescent="0.35">
      <c r="A9">
        <v>8</v>
      </c>
      <c r="B9" t="s">
        <v>69</v>
      </c>
      <c r="C9">
        <v>3</v>
      </c>
      <c r="D9">
        <f t="shared" si="0"/>
        <v>0.47712125471966244</v>
      </c>
      <c r="E9">
        <f t="shared" si="1"/>
        <v>2.3921545811764595E-3</v>
      </c>
      <c r="F9">
        <f t="shared" si="2"/>
        <v>-1.1699946087112509E-4</v>
      </c>
      <c r="G9">
        <f t="shared" si="3"/>
        <v>2.5</v>
      </c>
      <c r="H9">
        <f t="shared" si="4"/>
        <v>0.4</v>
      </c>
      <c r="J9" t="s">
        <v>131</v>
      </c>
      <c r="K9">
        <v>-0.2</v>
      </c>
    </row>
    <row r="10" spans="1:11" x14ac:dyDescent="0.35">
      <c r="A10">
        <v>9</v>
      </c>
      <c r="B10" t="s">
        <v>97</v>
      </c>
      <c r="C10">
        <v>3</v>
      </c>
      <c r="D10">
        <f t="shared" si="0"/>
        <v>0.47712125471966244</v>
      </c>
      <c r="E10">
        <f t="shared" si="1"/>
        <v>2.3921545811764595E-3</v>
      </c>
      <c r="F10">
        <f t="shared" si="2"/>
        <v>-1.1699946087112509E-4</v>
      </c>
      <c r="G10">
        <f t="shared" si="3"/>
        <v>2.2222222222222223</v>
      </c>
      <c r="H10">
        <f t="shared" si="4"/>
        <v>0.44999999999999996</v>
      </c>
      <c r="J10" t="s">
        <v>132</v>
      </c>
      <c r="K10">
        <v>-0.3</v>
      </c>
    </row>
    <row r="11" spans="1:11" x14ac:dyDescent="0.35">
      <c r="A11">
        <v>10</v>
      </c>
      <c r="B11" t="s">
        <v>102</v>
      </c>
      <c r="C11">
        <v>3</v>
      </c>
      <c r="D11">
        <f t="shared" si="0"/>
        <v>0.47712125471966244</v>
      </c>
      <c r="E11">
        <f t="shared" si="1"/>
        <v>2.3921545811764595E-3</v>
      </c>
      <c r="F11">
        <f t="shared" si="2"/>
        <v>-1.1699946087112509E-4</v>
      </c>
      <c r="G11">
        <f t="shared" si="3"/>
        <v>2</v>
      </c>
      <c r="H11">
        <f t="shared" si="4"/>
        <v>0.5</v>
      </c>
    </row>
    <row r="12" spans="1:11" x14ac:dyDescent="0.35">
      <c r="A12">
        <v>11</v>
      </c>
      <c r="B12" t="s">
        <v>54</v>
      </c>
      <c r="C12">
        <v>4</v>
      </c>
      <c r="D12">
        <f t="shared" si="0"/>
        <v>0.6020599913279624</v>
      </c>
      <c r="E12">
        <f t="shared" si="1"/>
        <v>5.7804208942917913E-3</v>
      </c>
      <c r="F12">
        <f t="shared" si="2"/>
        <v>4.3948007837268802E-4</v>
      </c>
      <c r="G12">
        <f t="shared" si="3"/>
        <v>1.8181818181818181</v>
      </c>
      <c r="H12">
        <f t="shared" si="4"/>
        <v>0.55000000000000004</v>
      </c>
    </row>
    <row r="13" spans="1:11" x14ac:dyDescent="0.35">
      <c r="A13">
        <v>12</v>
      </c>
      <c r="B13" t="s">
        <v>75</v>
      </c>
      <c r="C13">
        <v>4</v>
      </c>
      <c r="D13">
        <f t="shared" si="0"/>
        <v>0.6020599913279624</v>
      </c>
      <c r="E13">
        <f t="shared" si="1"/>
        <v>5.7804208942917913E-3</v>
      </c>
      <c r="F13">
        <f t="shared" si="2"/>
        <v>4.3948007837268802E-4</v>
      </c>
      <c r="G13">
        <f t="shared" si="3"/>
        <v>1.6666666666666667</v>
      </c>
      <c r="H13">
        <f t="shared" si="4"/>
        <v>0.6</v>
      </c>
    </row>
    <row r="14" spans="1:11" x14ac:dyDescent="0.35">
      <c r="A14">
        <v>13</v>
      </c>
      <c r="B14" t="s">
        <v>91</v>
      </c>
      <c r="C14">
        <v>4</v>
      </c>
      <c r="D14">
        <f t="shared" si="0"/>
        <v>0.6020599913279624</v>
      </c>
      <c r="E14">
        <f t="shared" si="1"/>
        <v>5.7804208942917913E-3</v>
      </c>
      <c r="F14">
        <f t="shared" si="2"/>
        <v>4.3948007837268802E-4</v>
      </c>
      <c r="G14">
        <f t="shared" si="3"/>
        <v>1.5384615384615385</v>
      </c>
      <c r="H14">
        <f t="shared" si="4"/>
        <v>0.64999999999999991</v>
      </c>
    </row>
    <row r="15" spans="1:11" x14ac:dyDescent="0.35">
      <c r="A15">
        <v>14</v>
      </c>
      <c r="B15" t="s">
        <v>25</v>
      </c>
      <c r="C15">
        <v>5</v>
      </c>
      <c r="D15">
        <f t="shared" si="0"/>
        <v>0.69897000433601886</v>
      </c>
      <c r="E15">
        <f t="shared" si="1"/>
        <v>2.9907929637157108E-2</v>
      </c>
      <c r="F15">
        <f t="shared" si="2"/>
        <v>5.1722502032966692E-3</v>
      </c>
      <c r="G15">
        <f t="shared" si="3"/>
        <v>1.4285714285714286</v>
      </c>
      <c r="H15">
        <f t="shared" si="4"/>
        <v>0.7</v>
      </c>
    </row>
    <row r="16" spans="1:11" x14ac:dyDescent="0.35">
      <c r="A16">
        <v>15</v>
      </c>
      <c r="B16" t="s">
        <v>107</v>
      </c>
      <c r="C16">
        <v>6</v>
      </c>
      <c r="D16">
        <f t="shared" si="0"/>
        <v>0.77815125038364363</v>
      </c>
      <c r="E16">
        <f t="shared" si="1"/>
        <v>6.3564664996288198E-2</v>
      </c>
      <c r="F16">
        <f t="shared" si="2"/>
        <v>1.6025944844275559E-2</v>
      </c>
      <c r="G16">
        <f t="shared" si="3"/>
        <v>1.3333333333333333</v>
      </c>
      <c r="H16">
        <f t="shared" si="4"/>
        <v>0.75</v>
      </c>
    </row>
    <row r="17" spans="1:8" x14ac:dyDescent="0.35">
      <c r="A17">
        <v>16</v>
      </c>
      <c r="B17" t="s">
        <v>32</v>
      </c>
      <c r="C17">
        <v>7</v>
      </c>
      <c r="D17">
        <f t="shared" si="0"/>
        <v>0.84509804001425681</v>
      </c>
      <c r="E17">
        <f t="shared" si="1"/>
        <v>0.10180383214080049</v>
      </c>
      <c r="F17">
        <f t="shared" si="2"/>
        <v>3.2482256335874142E-2</v>
      </c>
      <c r="G17">
        <f t="shared" si="3"/>
        <v>1.25</v>
      </c>
      <c r="H17">
        <f t="shared" si="4"/>
        <v>0.8</v>
      </c>
    </row>
    <row r="18" spans="1:8" x14ac:dyDescent="0.35">
      <c r="A18">
        <v>17</v>
      </c>
      <c r="B18" t="s">
        <v>60</v>
      </c>
      <c r="C18">
        <v>7</v>
      </c>
      <c r="D18">
        <f t="shared" si="0"/>
        <v>0.84509804001425681</v>
      </c>
      <c r="E18">
        <f t="shared" si="1"/>
        <v>0.10180383214080049</v>
      </c>
      <c r="F18">
        <f t="shared" si="2"/>
        <v>3.2482256335874142E-2</v>
      </c>
      <c r="G18">
        <f t="shared" si="3"/>
        <v>1.1764705882352942</v>
      </c>
      <c r="H18">
        <f t="shared" si="4"/>
        <v>0.85</v>
      </c>
    </row>
    <row r="19" spans="1:8" x14ac:dyDescent="0.35">
      <c r="A19">
        <v>18</v>
      </c>
      <c r="B19" t="s">
        <v>80</v>
      </c>
      <c r="C19">
        <v>9</v>
      </c>
      <c r="D19">
        <f t="shared" si="0"/>
        <v>0.95424250943932487</v>
      </c>
      <c r="E19">
        <f t="shared" si="1"/>
        <v>0.18336517212991468</v>
      </c>
      <c r="F19">
        <f t="shared" si="2"/>
        <v>7.8519093261434594E-2</v>
      </c>
      <c r="G19">
        <f t="shared" si="3"/>
        <v>1.1111111111111112</v>
      </c>
      <c r="H19">
        <f t="shared" si="4"/>
        <v>0.89999999999999991</v>
      </c>
    </row>
    <row r="20" spans="1:8" x14ac:dyDescent="0.35">
      <c r="A20">
        <v>19</v>
      </c>
      <c r="B20" t="s">
        <v>8</v>
      </c>
      <c r="C20">
        <v>12</v>
      </c>
      <c r="D20">
        <f t="shared" si="0"/>
        <v>1.0791812460476249</v>
      </c>
      <c r="E20">
        <f t="shared" si="1"/>
        <v>0.30597529199031309</v>
      </c>
      <c r="F20">
        <f t="shared" si="2"/>
        <v>0.16925033495631758</v>
      </c>
      <c r="G20">
        <f t="shared" si="3"/>
        <v>1.0526315789473684</v>
      </c>
      <c r="H20">
        <f t="shared" si="4"/>
        <v>0.95000000000000007</v>
      </c>
    </row>
    <row r="23" spans="1:8" x14ac:dyDescent="0.35">
      <c r="B23" t="s">
        <v>133</v>
      </c>
      <c r="C23" t="s">
        <v>134</v>
      </c>
      <c r="D23" t="s">
        <v>139</v>
      </c>
      <c r="E23" t="s">
        <v>135</v>
      </c>
      <c r="F23" t="s">
        <v>136</v>
      </c>
      <c r="G23" t="s">
        <v>137</v>
      </c>
      <c r="H23" s="1" t="s">
        <v>138</v>
      </c>
    </row>
    <row r="24" spans="1:8" x14ac:dyDescent="0.35">
      <c r="B24">
        <v>2</v>
      </c>
      <c r="C24">
        <v>3.3000000000000002E-2</v>
      </c>
      <c r="D24">
        <v>0.05</v>
      </c>
      <c r="E24">
        <f>(C24-D24)/($K$9-$K$10)</f>
        <v>-0.17000000000000004</v>
      </c>
      <c r="F24" s="2">
        <f>C24+(E24*($K$8-$K$9))</f>
        <v>4.2559727338364335E-2</v>
      </c>
      <c r="G24" s="2">
        <f t="shared" ref="G24:G30" si="5">$K$3+(F24*$K$7)</f>
        <v>0.53929023535687937</v>
      </c>
      <c r="H24" s="3">
        <f t="shared" ref="H24:H30" si="6">10^G24</f>
        <v>3.4617064347642001</v>
      </c>
    </row>
    <row r="25" spans="1:8" x14ac:dyDescent="0.35">
      <c r="B25">
        <v>5</v>
      </c>
      <c r="C25">
        <v>0.85</v>
      </c>
      <c r="D25">
        <v>0.85299999999999998</v>
      </c>
      <c r="E25">
        <f t="shared" ref="E25:E30" si="7">(C25-D25)/($K$9-$K$10)</f>
        <v>-3.0000000000000034E-2</v>
      </c>
      <c r="F25" s="2">
        <f t="shared" ref="F25:F30" si="8">C25+(E25*($K$8-$K$9))</f>
        <v>0.85168701070677011</v>
      </c>
      <c r="G25" s="2">
        <f t="shared" si="5"/>
        <v>0.79137080328409248</v>
      </c>
      <c r="H25" s="3">
        <f t="shared" si="6"/>
        <v>6.1854429164607394</v>
      </c>
    </row>
    <row r="26" spans="1:8" x14ac:dyDescent="0.35">
      <c r="B26">
        <v>10</v>
      </c>
      <c r="C26">
        <v>1.258</v>
      </c>
      <c r="D26">
        <v>1.2450000000000001</v>
      </c>
      <c r="E26">
        <f t="shared" si="7"/>
        <v>0.12999999999999903</v>
      </c>
      <c r="F26" s="2">
        <f t="shared" si="8"/>
        <v>1.2506896202706625</v>
      </c>
      <c r="G26" s="2">
        <f t="shared" si="5"/>
        <v>0.91567856856496044</v>
      </c>
      <c r="H26" s="3">
        <f t="shared" si="6"/>
        <v>8.2352837691723977</v>
      </c>
    </row>
    <row r="27" spans="1:8" x14ac:dyDescent="0.35">
      <c r="B27">
        <v>25</v>
      </c>
      <c r="C27">
        <v>1.68</v>
      </c>
      <c r="D27">
        <v>1.643</v>
      </c>
      <c r="E27">
        <f t="shared" si="7"/>
        <v>0.36999999999999927</v>
      </c>
      <c r="F27" s="2">
        <f t="shared" si="8"/>
        <v>1.6591935346165012</v>
      </c>
      <c r="G27" s="2">
        <f t="shared" si="5"/>
        <v>1.0429464296857707</v>
      </c>
      <c r="H27" s="3">
        <f t="shared" si="6"/>
        <v>11.039424399748796</v>
      </c>
    </row>
    <row r="28" spans="1:8" x14ac:dyDescent="0.35">
      <c r="B28">
        <v>50</v>
      </c>
      <c r="C28">
        <v>1.9450000000000001</v>
      </c>
      <c r="D28">
        <v>1.89</v>
      </c>
      <c r="E28">
        <f t="shared" si="7"/>
        <v>0.55000000000000171</v>
      </c>
      <c r="F28" s="2">
        <f t="shared" si="8"/>
        <v>1.9140714703758801</v>
      </c>
      <c r="G28" s="2">
        <f t="shared" si="5"/>
        <v>1.1223526938409818</v>
      </c>
      <c r="H28" s="3">
        <f t="shared" si="6"/>
        <v>13.254174798270094</v>
      </c>
    </row>
    <row r="29" spans="1:8" x14ac:dyDescent="0.35">
      <c r="B29">
        <v>100</v>
      </c>
      <c r="C29">
        <v>2.1779999999999999</v>
      </c>
      <c r="D29">
        <v>2.1040000000000001</v>
      </c>
      <c r="E29">
        <f t="shared" si="7"/>
        <v>0.73999999999999855</v>
      </c>
      <c r="F29" s="2">
        <f t="shared" si="8"/>
        <v>2.1363870692330025</v>
      </c>
      <c r="G29" s="2">
        <f t="shared" si="5"/>
        <v>1.1916142841629405</v>
      </c>
      <c r="H29" s="3">
        <f t="shared" si="6"/>
        <v>15.545843242766642</v>
      </c>
    </row>
    <row r="30" spans="1:8" x14ac:dyDescent="0.35">
      <c r="B30">
        <v>200</v>
      </c>
      <c r="C30">
        <v>2.3879999999999999</v>
      </c>
      <c r="D30">
        <v>2.294</v>
      </c>
      <c r="E30">
        <f t="shared" si="7"/>
        <v>0.93999999999999884</v>
      </c>
      <c r="F30" s="2">
        <f t="shared" si="8"/>
        <v>2.3351403311878678</v>
      </c>
      <c r="G30" s="2">
        <f t="shared" si="5"/>
        <v>1.253535116868512</v>
      </c>
      <c r="H30" s="3">
        <f t="shared" si="6"/>
        <v>17.928135126487089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E25D-E621-4B8F-833E-8F2C4B2A2F20}">
  <dimension ref="A1:K30"/>
  <sheetViews>
    <sheetView tabSelected="1" topLeftCell="A13" workbookViewId="0">
      <selection activeCell="G26" sqref="G26"/>
    </sheetView>
  </sheetViews>
  <sheetFormatPr defaultRowHeight="14.5" x14ac:dyDescent="0.35"/>
  <sheetData>
    <row r="1" spans="1:11" x14ac:dyDescent="0.35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J1" t="s">
        <v>123</v>
      </c>
      <c r="K1">
        <f>COUNT(C2:C20)</f>
        <v>19</v>
      </c>
    </row>
    <row r="2" spans="1:11" x14ac:dyDescent="0.35">
      <c r="A2">
        <v>1</v>
      </c>
      <c r="B2" t="s">
        <v>21</v>
      </c>
      <c r="C2">
        <v>1.2</v>
      </c>
      <c r="D2">
        <f t="shared" ref="D2:D20" si="0">LOG(C2)</f>
        <v>7.9181246047624818E-2</v>
      </c>
      <c r="E2">
        <f t="shared" ref="E2:E20" si="1">(D2-$K$3)^2</f>
        <v>0.22118552596460919</v>
      </c>
      <c r="F2">
        <f t="shared" ref="F2:F20" si="2">(D2-$K$3)^3</f>
        <v>-0.10402436083764709</v>
      </c>
      <c r="G2">
        <f t="shared" ref="G2:G20" si="3">($K$1+1)/A2</f>
        <v>20</v>
      </c>
      <c r="H2">
        <f t="shared" ref="H2:H20" si="4">1/G2</f>
        <v>0.05</v>
      </c>
      <c r="J2" t="s">
        <v>124</v>
      </c>
      <c r="K2">
        <f>AVERAGE(C2:C20)</f>
        <v>4.6773684210526314</v>
      </c>
    </row>
    <row r="3" spans="1:11" x14ac:dyDescent="0.35">
      <c r="A3">
        <v>2</v>
      </c>
      <c r="B3" t="s">
        <v>39</v>
      </c>
      <c r="C3">
        <v>1.29</v>
      </c>
      <c r="D3">
        <f t="shared" si="0"/>
        <v>0.11058971029924898</v>
      </c>
      <c r="E3">
        <f t="shared" si="1"/>
        <v>0.19262898664998002</v>
      </c>
      <c r="F3">
        <f t="shared" si="2"/>
        <v>-8.4543935441754217E-2</v>
      </c>
      <c r="G3">
        <f t="shared" si="3"/>
        <v>10</v>
      </c>
      <c r="H3">
        <f t="shared" si="4"/>
        <v>0.1</v>
      </c>
      <c r="J3" t="s">
        <v>125</v>
      </c>
      <c r="K3">
        <f>AVERAGE(D2:D20)</f>
        <v>0.54948489898326724</v>
      </c>
    </row>
    <row r="4" spans="1:11" x14ac:dyDescent="0.35">
      <c r="A4">
        <v>3</v>
      </c>
      <c r="B4" t="s">
        <v>87</v>
      </c>
      <c r="C4">
        <v>1.48</v>
      </c>
      <c r="D4">
        <f t="shared" si="0"/>
        <v>0.17026171539495738</v>
      </c>
      <c r="E4">
        <f t="shared" si="1"/>
        <v>0.14381022297085297</v>
      </c>
      <c r="F4">
        <f t="shared" si="2"/>
        <v>-5.4536170587551551E-2</v>
      </c>
      <c r="G4">
        <f t="shared" si="3"/>
        <v>6.666666666666667</v>
      </c>
      <c r="H4">
        <f t="shared" si="4"/>
        <v>0.15</v>
      </c>
      <c r="J4" t="s">
        <v>126</v>
      </c>
      <c r="K4">
        <f>SUM(E2:E20)</f>
        <v>1.9584839351794479</v>
      </c>
    </row>
    <row r="5" spans="1:11" x14ac:dyDescent="0.35">
      <c r="A5">
        <v>4</v>
      </c>
      <c r="B5" t="s">
        <v>66</v>
      </c>
      <c r="C5">
        <v>1.58</v>
      </c>
      <c r="D5">
        <f t="shared" si="0"/>
        <v>0.19865708695442263</v>
      </c>
      <c r="E5">
        <f t="shared" si="1"/>
        <v>0.12308015369294632</v>
      </c>
      <c r="F5">
        <f t="shared" si="2"/>
        <v>-4.317994102427028E-2</v>
      </c>
      <c r="G5">
        <f t="shared" si="3"/>
        <v>5</v>
      </c>
      <c r="H5">
        <f t="shared" si="4"/>
        <v>0.2</v>
      </c>
      <c r="J5" t="s">
        <v>127</v>
      </c>
      <c r="K5">
        <f>SUM(F2:F20)</f>
        <v>0.18236522707984895</v>
      </c>
    </row>
    <row r="6" spans="1:11" x14ac:dyDescent="0.35">
      <c r="A6">
        <v>5</v>
      </c>
      <c r="B6" t="s">
        <v>42</v>
      </c>
      <c r="C6">
        <v>1.67</v>
      </c>
      <c r="D6">
        <f t="shared" si="0"/>
        <v>0.22271647114758325</v>
      </c>
      <c r="E6">
        <f t="shared" si="1"/>
        <v>0.10677760543020462</v>
      </c>
      <c r="F6">
        <f t="shared" si="2"/>
        <v>-3.489155025448696E-2</v>
      </c>
      <c r="G6">
        <f t="shared" si="3"/>
        <v>4</v>
      </c>
      <c r="H6">
        <f t="shared" si="4"/>
        <v>0.25</v>
      </c>
      <c r="J6" t="s">
        <v>128</v>
      </c>
      <c r="K6">
        <f>VAR(D2:D20)</f>
        <v>0.10880466306552489</v>
      </c>
    </row>
    <row r="7" spans="1:11" x14ac:dyDescent="0.35">
      <c r="A7">
        <v>6</v>
      </c>
      <c r="B7" t="s">
        <v>48</v>
      </c>
      <c r="C7">
        <v>2.37</v>
      </c>
      <c r="D7">
        <f t="shared" si="0"/>
        <v>0.37474834601010387</v>
      </c>
      <c r="E7">
        <f t="shared" si="1"/>
        <v>3.0532862944943128E-2</v>
      </c>
      <c r="F7">
        <f t="shared" si="2"/>
        <v>-5.3352072234013918E-3</v>
      </c>
      <c r="G7">
        <f t="shared" si="3"/>
        <v>3.3333333333333335</v>
      </c>
      <c r="H7">
        <f t="shared" si="4"/>
        <v>0.3</v>
      </c>
      <c r="J7" t="s">
        <v>129</v>
      </c>
      <c r="K7">
        <f>STDEV(D2:D20)</f>
        <v>0.32985551847062511</v>
      </c>
    </row>
    <row r="8" spans="1:11" x14ac:dyDescent="0.35">
      <c r="A8">
        <v>7</v>
      </c>
      <c r="B8" t="s">
        <v>14</v>
      </c>
      <c r="C8">
        <v>2.41</v>
      </c>
      <c r="D8">
        <f t="shared" si="0"/>
        <v>0.3820170425748684</v>
      </c>
      <c r="E8">
        <f t="shared" si="1"/>
        <v>2.8045482930024093E-2</v>
      </c>
      <c r="F8">
        <f t="shared" si="2"/>
        <v>-4.6967169082294752E-3</v>
      </c>
      <c r="G8">
        <f t="shared" si="3"/>
        <v>2.8571428571428572</v>
      </c>
      <c r="H8">
        <f t="shared" si="4"/>
        <v>0.35</v>
      </c>
      <c r="J8" t="s">
        <v>130</v>
      </c>
      <c r="K8">
        <f>SKEW(D2:D20)</f>
        <v>0.31550260077817743</v>
      </c>
    </row>
    <row r="9" spans="1:11" x14ac:dyDescent="0.35">
      <c r="A9">
        <v>8</v>
      </c>
      <c r="B9" t="s">
        <v>102</v>
      </c>
      <c r="C9">
        <v>2.88</v>
      </c>
      <c r="D9">
        <f t="shared" si="0"/>
        <v>0.45939248775923086</v>
      </c>
      <c r="E9">
        <f t="shared" si="1"/>
        <v>8.1166425601608763E-3</v>
      </c>
      <c r="F9">
        <f t="shared" si="2"/>
        <v>-7.3124789928852914E-4</v>
      </c>
      <c r="G9">
        <f t="shared" si="3"/>
        <v>2.5</v>
      </c>
      <c r="H9">
        <f t="shared" si="4"/>
        <v>0.4</v>
      </c>
      <c r="J9" t="s">
        <v>131</v>
      </c>
      <c r="K9">
        <v>0.3</v>
      </c>
    </row>
    <row r="10" spans="1:11" x14ac:dyDescent="0.35">
      <c r="A10">
        <v>9</v>
      </c>
      <c r="B10" t="s">
        <v>75</v>
      </c>
      <c r="C10">
        <v>3</v>
      </c>
      <c r="D10">
        <f t="shared" si="0"/>
        <v>0.47712125471966244</v>
      </c>
      <c r="E10">
        <f t="shared" si="1"/>
        <v>5.2364970111095453E-3</v>
      </c>
      <c r="F10">
        <f t="shared" si="2"/>
        <v>-3.7893200689936098E-4</v>
      </c>
      <c r="G10">
        <f t="shared" si="3"/>
        <v>2.2222222222222223</v>
      </c>
      <c r="H10">
        <f t="shared" si="4"/>
        <v>0.44999999999999996</v>
      </c>
      <c r="J10" t="s">
        <v>132</v>
      </c>
      <c r="K10">
        <v>0.4</v>
      </c>
    </row>
    <row r="11" spans="1:11" x14ac:dyDescent="0.35">
      <c r="A11">
        <v>10</v>
      </c>
      <c r="B11" t="s">
        <v>97</v>
      </c>
      <c r="C11">
        <v>3.12</v>
      </c>
      <c r="D11">
        <f t="shared" si="0"/>
        <v>0.49415459401844281</v>
      </c>
      <c r="E11">
        <f t="shared" si="1"/>
        <v>3.0614426475004761E-3</v>
      </c>
      <c r="F11">
        <f t="shared" si="2"/>
        <v>-1.6939055531852088E-4</v>
      </c>
      <c r="G11">
        <f t="shared" si="3"/>
        <v>2</v>
      </c>
      <c r="H11">
        <f t="shared" si="4"/>
        <v>0.5</v>
      </c>
    </row>
    <row r="12" spans="1:11" x14ac:dyDescent="0.35">
      <c r="A12">
        <v>11</v>
      </c>
      <c r="B12" t="s">
        <v>54</v>
      </c>
      <c r="C12">
        <v>3.44</v>
      </c>
      <c r="D12">
        <f t="shared" si="0"/>
        <v>0.53655844257153007</v>
      </c>
      <c r="E12">
        <f t="shared" si="1"/>
        <v>1.6709327536454111E-4</v>
      </c>
      <c r="F12">
        <f t="shared" si="2"/>
        <v>-2.1599239406941379E-6</v>
      </c>
      <c r="G12">
        <f t="shared" si="3"/>
        <v>1.8181818181818181</v>
      </c>
      <c r="H12">
        <f t="shared" si="4"/>
        <v>0.55000000000000004</v>
      </c>
    </row>
    <row r="13" spans="1:11" x14ac:dyDescent="0.35">
      <c r="A13">
        <v>12</v>
      </c>
      <c r="B13" t="s">
        <v>91</v>
      </c>
      <c r="C13">
        <v>3.68</v>
      </c>
      <c r="D13">
        <f t="shared" si="0"/>
        <v>0.56584781867351763</v>
      </c>
      <c r="E13">
        <f t="shared" si="1"/>
        <v>2.6774514078958388E-4</v>
      </c>
      <c r="F13">
        <f t="shared" si="2"/>
        <v>4.3810922361947444E-6</v>
      </c>
      <c r="G13">
        <f t="shared" si="3"/>
        <v>1.6666666666666667</v>
      </c>
      <c r="H13">
        <f t="shared" si="4"/>
        <v>0.6</v>
      </c>
    </row>
    <row r="14" spans="1:11" x14ac:dyDescent="0.35">
      <c r="A14">
        <v>13</v>
      </c>
      <c r="B14" t="s">
        <v>25</v>
      </c>
      <c r="C14">
        <v>4.1399999999999997</v>
      </c>
      <c r="D14">
        <f t="shared" si="0"/>
        <v>0.61700034112089897</v>
      </c>
      <c r="E14">
        <f t="shared" si="1"/>
        <v>4.5583349270398969E-3</v>
      </c>
      <c r="F14">
        <f t="shared" si="2"/>
        <v>3.0775799801050787E-4</v>
      </c>
      <c r="G14">
        <f t="shared" si="3"/>
        <v>1.5384615384615385</v>
      </c>
      <c r="H14">
        <f t="shared" si="4"/>
        <v>0.64999999999999991</v>
      </c>
    </row>
    <row r="15" spans="1:11" x14ac:dyDescent="0.35">
      <c r="A15">
        <v>14</v>
      </c>
      <c r="B15" t="s">
        <v>69</v>
      </c>
      <c r="C15">
        <v>5.95</v>
      </c>
      <c r="D15">
        <f t="shared" si="0"/>
        <v>0.77451696572854956</v>
      </c>
      <c r="E15">
        <f t="shared" si="1"/>
        <v>5.0639431063653192E-2</v>
      </c>
      <c r="F15">
        <f t="shared" si="2"/>
        <v>1.1395495831059128E-2</v>
      </c>
      <c r="G15">
        <f t="shared" si="3"/>
        <v>1.4285714285714286</v>
      </c>
      <c r="H15">
        <f t="shared" si="4"/>
        <v>0.7</v>
      </c>
    </row>
    <row r="16" spans="1:11" x14ac:dyDescent="0.35">
      <c r="A16">
        <v>15</v>
      </c>
      <c r="B16" t="s">
        <v>107</v>
      </c>
      <c r="C16">
        <v>6.91</v>
      </c>
      <c r="D16">
        <f t="shared" si="0"/>
        <v>0.8394780473741984</v>
      </c>
      <c r="E16">
        <f t="shared" si="1"/>
        <v>8.4096026113684622E-2</v>
      </c>
      <c r="F16">
        <f t="shared" si="2"/>
        <v>2.4387271379873367E-2</v>
      </c>
      <c r="G16">
        <f t="shared" si="3"/>
        <v>1.3333333333333333</v>
      </c>
      <c r="H16">
        <f t="shared" si="4"/>
        <v>0.75</v>
      </c>
    </row>
    <row r="17" spans="1:8" x14ac:dyDescent="0.35">
      <c r="A17">
        <v>16</v>
      </c>
      <c r="B17" t="s">
        <v>32</v>
      </c>
      <c r="C17">
        <v>8.8800000000000008</v>
      </c>
      <c r="D17">
        <f t="shared" si="0"/>
        <v>0.94841296577860101</v>
      </c>
      <c r="E17">
        <f t="shared" si="1"/>
        <v>0.15914360247706227</v>
      </c>
      <c r="F17">
        <f t="shared" si="2"/>
        <v>6.3486849679019547E-2</v>
      </c>
      <c r="G17">
        <f t="shared" si="3"/>
        <v>1.25</v>
      </c>
      <c r="H17">
        <f t="shared" si="4"/>
        <v>0.8</v>
      </c>
    </row>
    <row r="18" spans="1:8" x14ac:dyDescent="0.35">
      <c r="A18">
        <v>17</v>
      </c>
      <c r="B18" t="s">
        <v>60</v>
      </c>
      <c r="C18">
        <v>10.74</v>
      </c>
      <c r="D18">
        <f t="shared" si="0"/>
        <v>1.0310042813635367</v>
      </c>
      <c r="E18">
        <f t="shared" si="1"/>
        <v>0.23186091560787617</v>
      </c>
      <c r="F18">
        <f t="shared" si="2"/>
        <v>0.11164552488162832</v>
      </c>
      <c r="G18">
        <f t="shared" si="3"/>
        <v>1.1764705882352942</v>
      </c>
      <c r="H18">
        <f t="shared" si="4"/>
        <v>0.85</v>
      </c>
    </row>
    <row r="19" spans="1:8" x14ac:dyDescent="0.35">
      <c r="A19">
        <v>18</v>
      </c>
      <c r="B19" t="s">
        <v>8</v>
      </c>
      <c r="C19">
        <v>10.84</v>
      </c>
      <c r="D19">
        <f t="shared" si="0"/>
        <v>1.0350292822023681</v>
      </c>
      <c r="E19">
        <f t="shared" si="1"/>
        <v>0.2357533480756171</v>
      </c>
      <c r="F19">
        <f t="shared" si="2"/>
        <v>0.11446871398321351</v>
      </c>
      <c r="G19">
        <f t="shared" si="3"/>
        <v>1.1111111111111112</v>
      </c>
      <c r="H19">
        <f t="shared" si="4"/>
        <v>0.89999999999999991</v>
      </c>
    </row>
    <row r="20" spans="1:8" x14ac:dyDescent="0.35">
      <c r="A20">
        <v>19</v>
      </c>
      <c r="B20" t="s">
        <v>80</v>
      </c>
      <c r="C20">
        <v>13.29</v>
      </c>
      <c r="D20">
        <f t="shared" si="0"/>
        <v>1.1235249809427319</v>
      </c>
      <c r="E20">
        <f t="shared" si="1"/>
        <v>0.3295220156960289</v>
      </c>
      <c r="F20">
        <f t="shared" si="2"/>
        <v>0.18915884489759643</v>
      </c>
      <c r="G20">
        <f t="shared" si="3"/>
        <v>1.0526315789473684</v>
      </c>
      <c r="H20">
        <f t="shared" si="4"/>
        <v>0.95000000000000007</v>
      </c>
    </row>
    <row r="23" spans="1:8" x14ac:dyDescent="0.35">
      <c r="B23" t="s">
        <v>133</v>
      </c>
      <c r="C23" t="s">
        <v>140</v>
      </c>
      <c r="D23" t="s">
        <v>141</v>
      </c>
      <c r="E23" t="s">
        <v>135</v>
      </c>
      <c r="F23" t="s">
        <v>136</v>
      </c>
      <c r="G23" t="s">
        <v>137</v>
      </c>
      <c r="H23" s="1" t="s">
        <v>138</v>
      </c>
    </row>
    <row r="24" spans="1:8" x14ac:dyDescent="0.35">
      <c r="B24">
        <v>2</v>
      </c>
      <c r="C24">
        <v>-0.05</v>
      </c>
      <c r="D24">
        <v>-6.6000000000000003E-2</v>
      </c>
      <c r="E24">
        <f>(C24-D24)/($K$9-$K$10)</f>
        <v>-0.15999999999999995</v>
      </c>
      <c r="F24" s="2">
        <f>C24+(E24*($K$8-$K$9))</f>
        <v>-5.2480416124508392E-2</v>
      </c>
      <c r="G24" s="2">
        <f t="shared" ref="G24:G30" si="5">$K$3+(F24*$K$7)</f>
        <v>0.53217394411296337</v>
      </c>
      <c r="H24" s="3">
        <f t="shared" ref="H24:H30" si="6">10^G24</f>
        <v>3.4054455767822036</v>
      </c>
    </row>
    <row r="25" spans="1:8" x14ac:dyDescent="0.35">
      <c r="B25">
        <v>5</v>
      </c>
      <c r="C25">
        <v>0.82399999999999995</v>
      </c>
      <c r="D25">
        <v>0.81599999999999995</v>
      </c>
      <c r="E25">
        <f t="shared" ref="E25:E30" si="7">(C25-D25)/($K$9-$K$10)</f>
        <v>-8.0000000000000043E-2</v>
      </c>
      <c r="F25" s="2">
        <f t="shared" ref="F25:F30" si="8">C25+(E25*($K$8-$K$9))</f>
        <v>0.82275979193774573</v>
      </c>
      <c r="G25" s="2">
        <f t="shared" si="5"/>
        <v>0.82087675672967597</v>
      </c>
      <c r="H25" s="3">
        <f t="shared" si="6"/>
        <v>6.6202860781088759</v>
      </c>
    </row>
    <row r="26" spans="1:8" x14ac:dyDescent="0.35">
      <c r="B26">
        <v>10</v>
      </c>
      <c r="C26">
        <v>1.3089999999999999</v>
      </c>
      <c r="D26">
        <v>1.3169999999999999</v>
      </c>
      <c r="E26">
        <f t="shared" si="7"/>
        <v>8.0000000000000043E-2</v>
      </c>
      <c r="F26" s="2">
        <f t="shared" si="8"/>
        <v>1.3102402080622542</v>
      </c>
      <c r="G26" s="2">
        <f t="shared" si="5"/>
        <v>0.98167486213470179</v>
      </c>
      <c r="H26" s="3">
        <f t="shared" si="6"/>
        <v>9.5868263773925886</v>
      </c>
    </row>
    <row r="27" spans="1:8" x14ac:dyDescent="0.35">
      <c r="B27">
        <v>25</v>
      </c>
      <c r="C27">
        <v>1.849</v>
      </c>
      <c r="D27">
        <v>1.88</v>
      </c>
      <c r="E27">
        <f t="shared" si="7"/>
        <v>0.30999999999999905</v>
      </c>
      <c r="F27" s="2">
        <f t="shared" si="8"/>
        <v>1.853805806241235</v>
      </c>
      <c r="G27" s="2">
        <f t="shared" si="5"/>
        <v>1.1609729743448249</v>
      </c>
      <c r="H27" s="3">
        <f t="shared" si="6"/>
        <v>14.486817009134411</v>
      </c>
    </row>
    <row r="28" spans="1:8" x14ac:dyDescent="0.35">
      <c r="B28">
        <v>50</v>
      </c>
      <c r="C28">
        <v>2.2109999999999999</v>
      </c>
      <c r="D28">
        <v>2.2610000000000001</v>
      </c>
      <c r="E28">
        <f t="shared" si="7"/>
        <v>0.50000000000000244</v>
      </c>
      <c r="F28" s="2">
        <f t="shared" si="8"/>
        <v>2.2187513003890884</v>
      </c>
      <c r="G28" s="2">
        <f t="shared" si="5"/>
        <v>1.2813522595304838</v>
      </c>
      <c r="H28" s="3">
        <f t="shared" si="6"/>
        <v>19.114029833635051</v>
      </c>
    </row>
    <row r="29" spans="1:8" x14ac:dyDescent="0.35">
      <c r="B29">
        <v>100</v>
      </c>
      <c r="C29">
        <v>2.544</v>
      </c>
      <c r="D29">
        <v>2.6150000000000002</v>
      </c>
      <c r="E29">
        <f t="shared" si="7"/>
        <v>0.71000000000000152</v>
      </c>
      <c r="F29" s="2">
        <f t="shared" si="8"/>
        <v>2.555006846552506</v>
      </c>
      <c r="G29" s="2">
        <f t="shared" si="5"/>
        <v>1.3922680070488411</v>
      </c>
      <c r="H29" s="3">
        <f t="shared" si="6"/>
        <v>24.675616220507404</v>
      </c>
    </row>
    <row r="30" spans="1:8" x14ac:dyDescent="0.35">
      <c r="B30">
        <v>200</v>
      </c>
      <c r="C30">
        <v>2.8559999999999999</v>
      </c>
      <c r="D30">
        <v>2.9489999999999998</v>
      </c>
      <c r="E30">
        <f t="shared" si="7"/>
        <v>0.92999999999999938</v>
      </c>
      <c r="F30" s="2">
        <f t="shared" si="8"/>
        <v>2.8704174187237048</v>
      </c>
      <c r="G30" s="2">
        <f t="shared" si="5"/>
        <v>1.4963079248634883</v>
      </c>
      <c r="H30" s="3">
        <f t="shared" si="6"/>
        <v>31.355080843470137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2019-04-16T12:40:41Z</dcterms:modified>
</cp:coreProperties>
</file>