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Gushari\"/>
    </mc:Choice>
  </mc:AlternateContent>
  <xr:revisionPtr revIDLastSave="0" documentId="13_ncr:1_{9E8CCFD8-35E3-48DC-9821-3E112B55DC46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duration" sheetId="2" r:id="rId2"/>
    <sheet name="magnitud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3" l="1"/>
  <c r="E24" i="3"/>
  <c r="E23" i="3"/>
  <c r="E22" i="3"/>
  <c r="E21" i="3"/>
  <c r="E20" i="3"/>
  <c r="E19" i="3"/>
  <c r="D15" i="3"/>
  <c r="D14" i="3"/>
  <c r="D13" i="3"/>
  <c r="D12" i="3"/>
  <c r="D11" i="3"/>
  <c r="D10" i="3"/>
  <c r="D9" i="3"/>
  <c r="D8" i="3"/>
  <c r="D7" i="3"/>
  <c r="D6" i="3"/>
  <c r="D5" i="3"/>
  <c r="D4" i="3"/>
  <c r="K3" i="3"/>
  <c r="F13" i="3" s="1"/>
  <c r="D3" i="3"/>
  <c r="K2" i="3"/>
  <c r="D2" i="3"/>
  <c r="K8" i="3" s="1"/>
  <c r="K1" i="3"/>
  <c r="G12" i="3" s="1"/>
  <c r="H12" i="3" s="1"/>
  <c r="E25" i="2"/>
  <c r="E24" i="2"/>
  <c r="E23" i="2"/>
  <c r="E22" i="2"/>
  <c r="E21" i="2"/>
  <c r="E20" i="2"/>
  <c r="E19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K2" i="2"/>
  <c r="D2" i="2"/>
  <c r="K1" i="2"/>
  <c r="G13" i="2" s="1"/>
  <c r="H13" i="2" s="1"/>
  <c r="I4" i="1"/>
  <c r="I9" i="1"/>
  <c r="I3" i="1"/>
  <c r="I7" i="1"/>
  <c r="I5" i="1"/>
  <c r="I12" i="1"/>
  <c r="I13" i="1"/>
  <c r="I8" i="1"/>
  <c r="I15" i="1"/>
  <c r="I11" i="1"/>
  <c r="I10" i="1"/>
  <c r="I6" i="1"/>
  <c r="I14" i="1"/>
  <c r="I16" i="1"/>
  <c r="H4" i="1"/>
  <c r="H9" i="1"/>
  <c r="H3" i="1"/>
  <c r="H7" i="1"/>
  <c r="H5" i="1"/>
  <c r="H12" i="1"/>
  <c r="H13" i="1"/>
  <c r="H8" i="1"/>
  <c r="H15" i="1"/>
  <c r="H11" i="1"/>
  <c r="H10" i="1"/>
  <c r="H6" i="1"/>
  <c r="H14" i="1"/>
  <c r="H16" i="1"/>
  <c r="G5" i="3" l="1"/>
  <c r="H5" i="3" s="1"/>
  <c r="F7" i="3"/>
  <c r="E8" i="3"/>
  <c r="F11" i="3"/>
  <c r="F15" i="3"/>
  <c r="F22" i="3"/>
  <c r="F3" i="3"/>
  <c r="F4" i="3"/>
  <c r="F6" i="3"/>
  <c r="G7" i="3"/>
  <c r="H7" i="3" s="1"/>
  <c r="F12" i="3"/>
  <c r="F19" i="3"/>
  <c r="G19" i="3" s="1"/>
  <c r="H19" i="3" s="1"/>
  <c r="F23" i="3"/>
  <c r="F2" i="3"/>
  <c r="E3" i="3"/>
  <c r="E4" i="3"/>
  <c r="E6" i="3"/>
  <c r="K7" i="3"/>
  <c r="F9" i="3"/>
  <c r="F20" i="3"/>
  <c r="G20" i="3" s="1"/>
  <c r="H20" i="3" s="1"/>
  <c r="F24" i="3"/>
  <c r="E2" i="3"/>
  <c r="G3" i="3"/>
  <c r="H3" i="3" s="1"/>
  <c r="F5" i="3"/>
  <c r="K6" i="3"/>
  <c r="F8" i="3"/>
  <c r="E10" i="3"/>
  <c r="E14" i="3"/>
  <c r="F21" i="3"/>
  <c r="F25" i="3"/>
  <c r="G9" i="3"/>
  <c r="H9" i="3" s="1"/>
  <c r="F10" i="3"/>
  <c r="K5" i="3" s="1"/>
  <c r="E11" i="3"/>
  <c r="G13" i="3"/>
  <c r="H13" i="3" s="1"/>
  <c r="F14" i="3"/>
  <c r="E15" i="3"/>
  <c r="G10" i="3"/>
  <c r="H10" i="3" s="1"/>
  <c r="E12" i="3"/>
  <c r="G14" i="3"/>
  <c r="H14" i="3" s="1"/>
  <c r="G2" i="3"/>
  <c r="H2" i="3" s="1"/>
  <c r="E7" i="3"/>
  <c r="G4" i="3"/>
  <c r="H4" i="3" s="1"/>
  <c r="E5" i="3"/>
  <c r="G6" i="3"/>
  <c r="H6" i="3" s="1"/>
  <c r="G8" i="3"/>
  <c r="H8" i="3" s="1"/>
  <c r="E9" i="3"/>
  <c r="G11" i="3"/>
  <c r="H11" i="3" s="1"/>
  <c r="E13" i="3"/>
  <c r="G15" i="3"/>
  <c r="H15" i="3" s="1"/>
  <c r="G21" i="3"/>
  <c r="H21" i="3" s="1"/>
  <c r="G22" i="3"/>
  <c r="H22" i="3" s="1"/>
  <c r="G23" i="3"/>
  <c r="H23" i="3" s="1"/>
  <c r="G24" i="3"/>
  <c r="H24" i="3" s="1"/>
  <c r="G25" i="3"/>
  <c r="H25" i="3" s="1"/>
  <c r="K7" i="2"/>
  <c r="G5" i="2"/>
  <c r="H5" i="2" s="1"/>
  <c r="G7" i="2"/>
  <c r="H7" i="2" s="1"/>
  <c r="G9" i="2"/>
  <c r="H9" i="2" s="1"/>
  <c r="G3" i="2"/>
  <c r="H3" i="2" s="1"/>
  <c r="K6" i="2"/>
  <c r="K8" i="2"/>
  <c r="F22" i="2" s="1"/>
  <c r="G10" i="2"/>
  <c r="H10" i="2" s="1"/>
  <c r="G14" i="2"/>
  <c r="H14" i="2" s="1"/>
  <c r="K3" i="2"/>
  <c r="F11" i="2" s="1"/>
  <c r="G4" i="2"/>
  <c r="H4" i="2" s="1"/>
  <c r="G6" i="2"/>
  <c r="H6" i="2" s="1"/>
  <c r="G8" i="2"/>
  <c r="H8" i="2" s="1"/>
  <c r="G11" i="2"/>
  <c r="H11" i="2" s="1"/>
  <c r="G15" i="2"/>
  <c r="H15" i="2" s="1"/>
  <c r="G2" i="2"/>
  <c r="H2" i="2" s="1"/>
  <c r="G12" i="2"/>
  <c r="H12" i="2" s="1"/>
  <c r="K4" i="3" l="1"/>
  <c r="E13" i="2"/>
  <c r="F20" i="2"/>
  <c r="G20" i="2" s="1"/>
  <c r="H20" i="2" s="1"/>
  <c r="F21" i="2"/>
  <c r="G21" i="2" s="1"/>
  <c r="H21" i="2" s="1"/>
  <c r="F6" i="2"/>
  <c r="F12" i="2"/>
  <c r="F23" i="2"/>
  <c r="G23" i="2" s="1"/>
  <c r="H23" i="2" s="1"/>
  <c r="F25" i="2"/>
  <c r="F24" i="2"/>
  <c r="G24" i="2" s="1"/>
  <c r="H24" i="2" s="1"/>
  <c r="F19" i="2"/>
  <c r="E12" i="2"/>
  <c r="E9" i="2"/>
  <c r="E14" i="2"/>
  <c r="F13" i="2"/>
  <c r="E10" i="2"/>
  <c r="F9" i="2"/>
  <c r="F7" i="2"/>
  <c r="F5" i="2"/>
  <c r="F3" i="2"/>
  <c r="E3" i="2"/>
  <c r="F14" i="2"/>
  <c r="E6" i="2"/>
  <c r="E4" i="2"/>
  <c r="G25" i="2"/>
  <c r="H25" i="2" s="1"/>
  <c r="G22" i="2"/>
  <c r="H22" i="2" s="1"/>
  <c r="G19" i="2"/>
  <c r="H19" i="2" s="1"/>
  <c r="E7" i="2"/>
  <c r="E5" i="2"/>
  <c r="E15" i="2"/>
  <c r="E11" i="2"/>
  <c r="E8" i="2"/>
  <c r="E2" i="2"/>
  <c r="F10" i="2"/>
  <c r="F2" i="2"/>
  <c r="F8" i="2"/>
  <c r="F15" i="2"/>
  <c r="F4" i="2"/>
  <c r="K5" i="2" l="1"/>
  <c r="K4" i="2"/>
</calcChain>
</file>

<file path=xl/sharedStrings.xml><?xml version="1.0" encoding="utf-8"?>
<sst xmlns="http://schemas.openxmlformats.org/spreadsheetml/2006/main" count="186" uniqueCount="116">
  <si>
    <t>Gushari</t>
  </si>
  <si>
    <t>start_date</t>
  </si>
  <si>
    <t>end_date</t>
  </si>
  <si>
    <t>duration</t>
  </si>
  <si>
    <t>peak</t>
  </si>
  <si>
    <t>sum</t>
  </si>
  <si>
    <t>average</t>
  </si>
  <si>
    <t>median</t>
  </si>
  <si>
    <t>05/01/1946</t>
  </si>
  <si>
    <t>11/01/1947</t>
  </si>
  <si>
    <t>18</t>
  </si>
  <si>
    <t>-2.45</t>
  </si>
  <si>
    <t>-25.02</t>
  </si>
  <si>
    <t>-1.39</t>
  </si>
  <si>
    <t>-1.33</t>
  </si>
  <si>
    <t>11/01/1948</t>
  </si>
  <si>
    <t>12/01/1948</t>
  </si>
  <si>
    <t>1</t>
  </si>
  <si>
    <t>-1.16</t>
  </si>
  <si>
    <t>07/01/1950</t>
  </si>
  <si>
    <t>01/01/1951</t>
  </si>
  <si>
    <t>6</t>
  </si>
  <si>
    <t>-1.78</t>
  </si>
  <si>
    <t>-7.09</t>
  </si>
  <si>
    <t>-1.18</t>
  </si>
  <si>
    <t>11/01/1952</t>
  </si>
  <si>
    <t>12/01/1952</t>
  </si>
  <si>
    <t>-1</t>
  </si>
  <si>
    <t>01/01/1955</t>
  </si>
  <si>
    <t>06/01/1955</t>
  </si>
  <si>
    <t>5</t>
  </si>
  <si>
    <t>-1.87</t>
  </si>
  <si>
    <t>-4.73</t>
  </si>
  <si>
    <t>-0.95</t>
  </si>
  <si>
    <t>-0.37</t>
  </si>
  <si>
    <t>01/01/1956</t>
  </si>
  <si>
    <t>03/01/1956</t>
  </si>
  <si>
    <t>2</t>
  </si>
  <si>
    <t>-1.08</t>
  </si>
  <si>
    <t>-1.32</t>
  </si>
  <si>
    <t>-0.66</t>
  </si>
  <si>
    <t>09/01/1956</t>
  </si>
  <si>
    <t>06/01/1957</t>
  </si>
  <si>
    <t>9</t>
  </si>
  <si>
    <t>-2.92</t>
  </si>
  <si>
    <t>-13.77</t>
  </si>
  <si>
    <t>-1.53</t>
  </si>
  <si>
    <t>-1.29</t>
  </si>
  <si>
    <t>01/01/1961</t>
  </si>
  <si>
    <t>11/01/1961</t>
  </si>
  <si>
    <t>10</t>
  </si>
  <si>
    <t>-1.85</t>
  </si>
  <si>
    <t>-13.91</t>
  </si>
  <si>
    <t>-1.43</t>
  </si>
  <si>
    <t>05/01/1965</t>
  </si>
  <si>
    <t>11/01/1965</t>
  </si>
  <si>
    <t>-1.44</t>
  </si>
  <si>
    <t>-5.92</t>
  </si>
  <si>
    <t>-0.99</t>
  </si>
  <si>
    <t>06/01/1970</t>
  </si>
  <si>
    <t>05/01/1972</t>
  </si>
  <si>
    <t>23</t>
  </si>
  <si>
    <t>-2.02</t>
  </si>
  <si>
    <t>-21.44</t>
  </si>
  <si>
    <t>-0.93</t>
  </si>
  <si>
    <t>-0.98</t>
  </si>
  <si>
    <t>11/01/1973</t>
  </si>
  <si>
    <t>09/01/1974</t>
  </si>
  <si>
    <t>-2.32</t>
  </si>
  <si>
    <t>-10.85</t>
  </si>
  <si>
    <t>-1.09</t>
  </si>
  <si>
    <t>04/01/1977</t>
  </si>
  <si>
    <t>10/01/1977</t>
  </si>
  <si>
    <t>-2.15</t>
  </si>
  <si>
    <t>-9.88</t>
  </si>
  <si>
    <t>-1.65</t>
  </si>
  <si>
    <t>-1.58</t>
  </si>
  <si>
    <t>11/01/1979</t>
  </si>
  <si>
    <t>02/01/1980</t>
  </si>
  <si>
    <t>3</t>
  </si>
  <si>
    <t>-1.49</t>
  </si>
  <si>
    <t>-2.99</t>
  </si>
  <si>
    <t>-0.91</t>
  </si>
  <si>
    <t>01/01/1986</t>
  </si>
  <si>
    <t>12/01/1986</t>
  </si>
  <si>
    <t>11</t>
  </si>
  <si>
    <t>-2.18</t>
  </si>
  <si>
    <t>-15.52</t>
  </si>
  <si>
    <t>-1.41</t>
  </si>
  <si>
    <t>-1.51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</si>
  <si>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</si>
  <si>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</si>
  <si>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</si>
  <si>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</si>
  <si>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</si>
  <si>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</si>
  <si>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</si>
  <si>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</si>
  <si>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</si>
  <si>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</si>
  <si>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</si>
  <si>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</si>
  <si>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</si>
  <si>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</si>
  <si>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</si>
  <si>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</si>
  <si>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</si>
  <si>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</si>
  <si>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</si>
  <si>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</si>
  <si>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Slope</t>
  </si>
  <si>
    <t>K calculated</t>
  </si>
  <si>
    <t>Log Q</t>
  </si>
  <si>
    <t>Q</t>
  </si>
  <si>
    <t>K (-0.6)</t>
  </si>
  <si>
    <t>K (-0.7)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</si>
</sst>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workbookViewId="0">
      <selection activeCell="I16" sqref="I3:I16"/>
    </sheetView>
  </sheetViews>
  <sheetFormatPr defaultRowHeight="14.5" x14ac:dyDescent="0.35"/>
  <sheetData>
    <row r="1" spans="1:9" x14ac:dyDescent="0.35">
      <c r="A1" t="s">
        <v>0</v>
      </c>
    </row>
    <row r="2" spans="1:9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3</v>
      </c>
      <c r="I2" t="s">
        <v>90</v>
      </c>
    </row>
    <row r="3" spans="1:9" x14ac:dyDescent="0.35">
      <c r="A3" t="s">
        <v>25</v>
      </c>
      <c r="B3" t="s">
        <v>26</v>
      </c>
      <c r="C3" t="s">
        <v>17</v>
      </c>
      <c r="D3" t="s">
        <v>27</v>
      </c>
      <c r="E3" t="s">
        <v>27</v>
      </c>
      <c r="F3" t="s">
        <v>27</v>
      </c>
      <c r="G3" t="s">
        <v>27</v>
      </c>
      <c r="H3">
        <f>C3*1</f>
        <v>1</v>
      </c>
      <c r="I3">
        <f>E3*-1</f>
        <v>1</v>
      </c>
    </row>
    <row r="4" spans="1:9" x14ac:dyDescent="0.35">
      <c r="A4" t="s">
        <v>15</v>
      </c>
      <c r="B4" t="s">
        <v>16</v>
      </c>
      <c r="C4" t="s">
        <v>17</v>
      </c>
      <c r="D4" t="s">
        <v>18</v>
      </c>
      <c r="E4" t="s">
        <v>18</v>
      </c>
      <c r="F4" t="s">
        <v>18</v>
      </c>
      <c r="G4" t="s">
        <v>18</v>
      </c>
      <c r="H4">
        <f>C4*1</f>
        <v>1</v>
      </c>
      <c r="I4">
        <f>E4*-1</f>
        <v>1.1599999999999999</v>
      </c>
    </row>
    <row r="5" spans="1:9" x14ac:dyDescent="0.35">
      <c r="A5" t="s">
        <v>35</v>
      </c>
      <c r="B5" t="s">
        <v>36</v>
      </c>
      <c r="C5" t="s">
        <v>37</v>
      </c>
      <c r="D5" t="s">
        <v>38</v>
      </c>
      <c r="E5" t="s">
        <v>39</v>
      </c>
      <c r="F5" t="s">
        <v>40</v>
      </c>
      <c r="G5" t="s">
        <v>40</v>
      </c>
      <c r="H5">
        <f>C5*1</f>
        <v>2</v>
      </c>
      <c r="I5">
        <f>E5*-1</f>
        <v>1.32</v>
      </c>
    </row>
    <row r="6" spans="1:9" x14ac:dyDescent="0.35">
      <c r="A6" t="s">
        <v>77</v>
      </c>
      <c r="B6" t="s">
        <v>78</v>
      </c>
      <c r="C6" t="s">
        <v>79</v>
      </c>
      <c r="D6" t="s">
        <v>80</v>
      </c>
      <c r="E6" t="s">
        <v>81</v>
      </c>
      <c r="F6" t="s">
        <v>27</v>
      </c>
      <c r="G6" t="s">
        <v>82</v>
      </c>
      <c r="H6">
        <f>C6*1</f>
        <v>3</v>
      </c>
      <c r="I6">
        <f>E6*-1</f>
        <v>2.99</v>
      </c>
    </row>
    <row r="7" spans="1:9" x14ac:dyDescent="0.35">
      <c r="A7" t="s">
        <v>28</v>
      </c>
      <c r="B7" t="s">
        <v>29</v>
      </c>
      <c r="C7" t="s">
        <v>30</v>
      </c>
      <c r="D7" t="s">
        <v>31</v>
      </c>
      <c r="E7" t="s">
        <v>32</v>
      </c>
      <c r="F7" t="s">
        <v>33</v>
      </c>
      <c r="G7" t="s">
        <v>34</v>
      </c>
      <c r="H7">
        <f>C7*1</f>
        <v>5</v>
      </c>
      <c r="I7">
        <f>E7*-1</f>
        <v>4.7300000000000004</v>
      </c>
    </row>
    <row r="8" spans="1:9" x14ac:dyDescent="0.35">
      <c r="A8" t="s">
        <v>54</v>
      </c>
      <c r="B8" t="s">
        <v>55</v>
      </c>
      <c r="C8" t="s">
        <v>21</v>
      </c>
      <c r="D8" t="s">
        <v>56</v>
      </c>
      <c r="E8" t="s">
        <v>57</v>
      </c>
      <c r="F8" t="s">
        <v>58</v>
      </c>
      <c r="G8" t="s">
        <v>38</v>
      </c>
      <c r="H8">
        <f>C8*1</f>
        <v>6</v>
      </c>
      <c r="I8">
        <f>E8*-1</f>
        <v>5.92</v>
      </c>
    </row>
    <row r="9" spans="1:9" x14ac:dyDescent="0.35">
      <c r="A9" t="s">
        <v>19</v>
      </c>
      <c r="B9" t="s">
        <v>20</v>
      </c>
      <c r="C9" t="s">
        <v>21</v>
      </c>
      <c r="D9" t="s">
        <v>22</v>
      </c>
      <c r="E9" t="s">
        <v>23</v>
      </c>
      <c r="F9" t="s">
        <v>24</v>
      </c>
      <c r="G9" t="s">
        <v>24</v>
      </c>
      <c r="H9">
        <f>C9*1</f>
        <v>6</v>
      </c>
      <c r="I9">
        <f>E9*-1</f>
        <v>7.09</v>
      </c>
    </row>
    <row r="10" spans="1:9" x14ac:dyDescent="0.35">
      <c r="A10" t="s">
        <v>71</v>
      </c>
      <c r="B10" t="s">
        <v>72</v>
      </c>
      <c r="C10" t="s">
        <v>21</v>
      </c>
      <c r="D10" t="s">
        <v>73</v>
      </c>
      <c r="E10" t="s">
        <v>74</v>
      </c>
      <c r="F10" t="s">
        <v>75</v>
      </c>
      <c r="G10" t="s">
        <v>76</v>
      </c>
      <c r="H10">
        <f>C10*1</f>
        <v>6</v>
      </c>
      <c r="I10">
        <f>E10*-1</f>
        <v>9.8800000000000008</v>
      </c>
    </row>
    <row r="11" spans="1:9" x14ac:dyDescent="0.35">
      <c r="A11" t="s">
        <v>66</v>
      </c>
      <c r="B11" t="s">
        <v>67</v>
      </c>
      <c r="C11" t="s">
        <v>50</v>
      </c>
      <c r="D11" t="s">
        <v>68</v>
      </c>
      <c r="E11" t="s">
        <v>69</v>
      </c>
      <c r="F11" t="s">
        <v>70</v>
      </c>
      <c r="G11" t="s">
        <v>65</v>
      </c>
      <c r="H11">
        <f>C11*1</f>
        <v>10</v>
      </c>
      <c r="I11">
        <f>E11*-1</f>
        <v>10.85</v>
      </c>
    </row>
    <row r="12" spans="1:9" x14ac:dyDescent="0.35">
      <c r="A12" t="s">
        <v>41</v>
      </c>
      <c r="B12" t="s">
        <v>42</v>
      </c>
      <c r="C12" t="s">
        <v>43</v>
      </c>
      <c r="D12" t="s">
        <v>44</v>
      </c>
      <c r="E12" t="s">
        <v>45</v>
      </c>
      <c r="F12" t="s">
        <v>46</v>
      </c>
      <c r="G12" t="s">
        <v>47</v>
      </c>
      <c r="H12">
        <f>C12*1</f>
        <v>9</v>
      </c>
      <c r="I12">
        <f>E12*-1</f>
        <v>13.77</v>
      </c>
    </row>
    <row r="13" spans="1:9" x14ac:dyDescent="0.35">
      <c r="A13" t="s">
        <v>48</v>
      </c>
      <c r="B13" t="s">
        <v>49</v>
      </c>
      <c r="C13" t="s">
        <v>50</v>
      </c>
      <c r="D13" t="s">
        <v>51</v>
      </c>
      <c r="E13" t="s">
        <v>52</v>
      </c>
      <c r="F13" t="s">
        <v>13</v>
      </c>
      <c r="G13" t="s">
        <v>53</v>
      </c>
      <c r="H13">
        <f>C13*1</f>
        <v>10</v>
      </c>
      <c r="I13">
        <f>E13*-1</f>
        <v>13.91</v>
      </c>
    </row>
    <row r="14" spans="1:9" x14ac:dyDescent="0.35">
      <c r="A14" t="s">
        <v>83</v>
      </c>
      <c r="B14" t="s">
        <v>84</v>
      </c>
      <c r="C14" t="s">
        <v>85</v>
      </c>
      <c r="D14" t="s">
        <v>86</v>
      </c>
      <c r="E14" t="s">
        <v>87</v>
      </c>
      <c r="F14" t="s">
        <v>88</v>
      </c>
      <c r="G14" t="s">
        <v>89</v>
      </c>
      <c r="H14">
        <f>C14*1</f>
        <v>11</v>
      </c>
      <c r="I14">
        <f>E14*-1</f>
        <v>15.52</v>
      </c>
    </row>
    <row r="15" spans="1:9" x14ac:dyDescent="0.35">
      <c r="A15" t="s">
        <v>59</v>
      </c>
      <c r="B15" t="s">
        <v>60</v>
      </c>
      <c r="C15" t="s">
        <v>61</v>
      </c>
      <c r="D15" t="s">
        <v>62</v>
      </c>
      <c r="E15" t="s">
        <v>63</v>
      </c>
      <c r="F15" t="s">
        <v>64</v>
      </c>
      <c r="G15" t="s">
        <v>65</v>
      </c>
      <c r="H15">
        <f>C15*1</f>
        <v>23</v>
      </c>
      <c r="I15">
        <f>E15*-1</f>
        <v>21.44</v>
      </c>
    </row>
    <row r="16" spans="1:9" x14ac:dyDescent="0.35">
      <c r="A16" t="s">
        <v>8</v>
      </c>
      <c r="B16" t="s">
        <v>9</v>
      </c>
      <c r="C16" t="s">
        <v>10</v>
      </c>
      <c r="D16" t="s">
        <v>11</v>
      </c>
      <c r="E16" t="s">
        <v>12</v>
      </c>
      <c r="F16" t="s">
        <v>13</v>
      </c>
      <c r="G16" t="s">
        <v>14</v>
      </c>
      <c r="H16">
        <f>C16*1</f>
        <v>18</v>
      </c>
      <c r="I16">
        <f>E16*-1</f>
        <v>25.02</v>
      </c>
    </row>
  </sheetData>
  <sortState xmlns:xlrd2="http://schemas.microsoft.com/office/spreadsheetml/2017/richdata2" ref="A3:I17">
    <sortCondition ref="I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58253-15AB-4632-BBF6-7C85E5D7876E}">
  <dimension ref="A1:K25"/>
  <sheetViews>
    <sheetView topLeftCell="A7" workbookViewId="0">
      <selection activeCell="H25" sqref="H25"/>
    </sheetView>
  </sheetViews>
  <sheetFormatPr defaultRowHeight="14.5" x14ac:dyDescent="0.35"/>
  <sheetData>
    <row r="1" spans="1:11" x14ac:dyDescent="0.35">
      <c r="A1" t="s">
        <v>91</v>
      </c>
      <c r="B1" t="s">
        <v>92</v>
      </c>
      <c r="C1" t="s">
        <v>93</v>
      </c>
      <c r="D1" t="s">
        <v>94</v>
      </c>
      <c r="E1" t="s">
        <v>95</v>
      </c>
      <c r="F1" t="s">
        <v>96</v>
      </c>
      <c r="G1" t="s">
        <v>97</v>
      </c>
      <c r="H1" t="s">
        <v>98</v>
      </c>
      <c r="J1" t="s">
        <v>99</v>
      </c>
      <c r="K1">
        <f>COUNT(C2:C15)</f>
        <v>14</v>
      </c>
    </row>
    <row r="2" spans="1:11" x14ac:dyDescent="0.35">
      <c r="A2">
        <v>1</v>
      </c>
      <c r="B2" t="s">
        <v>15</v>
      </c>
      <c r="C2">
        <v>1</v>
      </c>
      <c r="D2">
        <f t="shared" ref="D2:D15" si="0">LOG(C2)</f>
        <v>0</v>
      </c>
      <c r="E2">
        <f t="shared" ref="E2:E15" si="1">(D2-$K$3)^2</f>
        <v>0.55440900722130704</v>
      </c>
      <c r="F2">
        <f t="shared" ref="F2:F15" si="2">(D2-$K$3)^3</f>
        <v>-0.41280544410201897</v>
      </c>
      <c r="G2">
        <f t="shared" ref="G2:G15" si="3">($K$1+1)/A2</f>
        <v>15</v>
      </c>
      <c r="H2">
        <f t="shared" ref="H2:H15" si="4">1/G2</f>
        <v>6.6666666666666666E-2</v>
      </c>
      <c r="J2" t="s">
        <v>100</v>
      </c>
      <c r="K2">
        <f>AVERAGE(C2:C15)</f>
        <v>7.9285714285714288</v>
      </c>
    </row>
    <row r="3" spans="1:11" x14ac:dyDescent="0.35">
      <c r="A3">
        <v>2</v>
      </c>
      <c r="B3" t="s">
        <v>25</v>
      </c>
      <c r="C3">
        <v>1</v>
      </c>
      <c r="D3">
        <f t="shared" si="0"/>
        <v>0</v>
      </c>
      <c r="E3">
        <f t="shared" si="1"/>
        <v>0.55440900722130704</v>
      </c>
      <c r="F3">
        <f t="shared" si="2"/>
        <v>-0.41280544410201897</v>
      </c>
      <c r="G3">
        <f t="shared" si="3"/>
        <v>7.5</v>
      </c>
      <c r="H3">
        <f t="shared" si="4"/>
        <v>0.13333333333333333</v>
      </c>
      <c r="J3" t="s">
        <v>101</v>
      </c>
      <c r="K3">
        <f>AVERAGE(D2:D15)</f>
        <v>0.74458646725636035</v>
      </c>
    </row>
    <row r="4" spans="1:11" x14ac:dyDescent="0.35">
      <c r="A4">
        <v>3</v>
      </c>
      <c r="B4" t="s">
        <v>35</v>
      </c>
      <c r="C4">
        <v>2</v>
      </c>
      <c r="D4">
        <f t="shared" si="0"/>
        <v>0.3010299956639812</v>
      </c>
      <c r="E4">
        <f t="shared" si="1"/>
        <v>0.19674234349148106</v>
      </c>
      <c r="F4">
        <f t="shared" si="2"/>
        <v>-8.7266339691897218E-2</v>
      </c>
      <c r="G4">
        <f t="shared" si="3"/>
        <v>5</v>
      </c>
      <c r="H4">
        <f t="shared" si="4"/>
        <v>0.2</v>
      </c>
      <c r="J4" t="s">
        <v>102</v>
      </c>
      <c r="K4">
        <f>SUM(E2:E15)</f>
        <v>2.2867440742544103</v>
      </c>
    </row>
    <row r="5" spans="1:11" x14ac:dyDescent="0.35">
      <c r="A5">
        <v>4</v>
      </c>
      <c r="B5" t="s">
        <v>77</v>
      </c>
      <c r="C5">
        <v>3</v>
      </c>
      <c r="D5">
        <f t="shared" si="0"/>
        <v>0.47712125471966244</v>
      </c>
      <c r="E5">
        <f t="shared" si="1"/>
        <v>7.1537639917300985E-2</v>
      </c>
      <c r="F5">
        <f t="shared" si="2"/>
        <v>-1.9133830064854671E-2</v>
      </c>
      <c r="G5">
        <f t="shared" si="3"/>
        <v>3.75</v>
      </c>
      <c r="H5">
        <f t="shared" si="4"/>
        <v>0.26666666666666666</v>
      </c>
      <c r="J5" t="s">
        <v>103</v>
      </c>
      <c r="K5">
        <f>SUM(F2:F15)</f>
        <v>-0.49507215252044368</v>
      </c>
    </row>
    <row r="6" spans="1:11" x14ac:dyDescent="0.35">
      <c r="A6">
        <v>5</v>
      </c>
      <c r="B6" t="s">
        <v>28</v>
      </c>
      <c r="C6">
        <v>5</v>
      </c>
      <c r="D6">
        <f t="shared" si="0"/>
        <v>0.69897000433601886</v>
      </c>
      <c r="E6">
        <f t="shared" si="1"/>
        <v>2.0808616893628904E-3</v>
      </c>
      <c r="F6">
        <f t="shared" si="2"/>
        <v>-9.4921550095181451E-5</v>
      </c>
      <c r="G6">
        <f t="shared" si="3"/>
        <v>3</v>
      </c>
      <c r="H6">
        <f t="shared" si="4"/>
        <v>0.33333333333333331</v>
      </c>
      <c r="J6" t="s">
        <v>104</v>
      </c>
      <c r="K6">
        <f>VAR(D2:D15)</f>
        <v>0.17590339032726213</v>
      </c>
    </row>
    <row r="7" spans="1:11" x14ac:dyDescent="0.35">
      <c r="A7">
        <v>6</v>
      </c>
      <c r="B7" t="s">
        <v>19</v>
      </c>
      <c r="C7">
        <v>6</v>
      </c>
      <c r="D7">
        <f t="shared" si="0"/>
        <v>0.77815125038364363</v>
      </c>
      <c r="E7">
        <f t="shared" si="1"/>
        <v>1.1265946663815605E-3</v>
      </c>
      <c r="F7">
        <f t="shared" si="2"/>
        <v>3.7813905649451136E-5</v>
      </c>
      <c r="G7">
        <f t="shared" si="3"/>
        <v>2.5</v>
      </c>
      <c r="H7">
        <f t="shared" si="4"/>
        <v>0.4</v>
      </c>
      <c r="J7" t="s">
        <v>105</v>
      </c>
      <c r="K7">
        <f>STDEV(D2:D15)</f>
        <v>0.41940838132691405</v>
      </c>
    </row>
    <row r="8" spans="1:11" x14ac:dyDescent="0.35">
      <c r="A8">
        <v>7</v>
      </c>
      <c r="B8" t="s">
        <v>54</v>
      </c>
      <c r="C8">
        <v>6</v>
      </c>
      <c r="D8">
        <f t="shared" si="0"/>
        <v>0.77815125038364363</v>
      </c>
      <c r="E8">
        <f t="shared" si="1"/>
        <v>1.1265946663815605E-3</v>
      </c>
      <c r="F8">
        <f t="shared" si="2"/>
        <v>3.7813905649451136E-5</v>
      </c>
      <c r="G8">
        <f t="shared" si="3"/>
        <v>2.1428571428571428</v>
      </c>
      <c r="H8">
        <f t="shared" si="4"/>
        <v>0.46666666666666667</v>
      </c>
      <c r="J8" t="s">
        <v>106</v>
      </c>
      <c r="K8">
        <f>SKEW(D2:D15)</f>
        <v>-0.60222755176627285</v>
      </c>
    </row>
    <row r="9" spans="1:11" x14ac:dyDescent="0.35">
      <c r="A9">
        <v>8</v>
      </c>
      <c r="B9" t="s">
        <v>71</v>
      </c>
      <c r="C9">
        <v>6</v>
      </c>
      <c r="D9">
        <f t="shared" si="0"/>
        <v>0.77815125038364363</v>
      </c>
      <c r="E9">
        <f t="shared" si="1"/>
        <v>1.1265946663815605E-3</v>
      </c>
      <c r="F9">
        <f t="shared" si="2"/>
        <v>3.7813905649451136E-5</v>
      </c>
      <c r="G9">
        <f t="shared" si="3"/>
        <v>1.875</v>
      </c>
      <c r="H9">
        <f t="shared" si="4"/>
        <v>0.53333333333333333</v>
      </c>
      <c r="J9" t="s">
        <v>107</v>
      </c>
      <c r="K9">
        <v>-0.6</v>
      </c>
    </row>
    <row r="10" spans="1:11" x14ac:dyDescent="0.35">
      <c r="A10">
        <v>9</v>
      </c>
      <c r="B10" t="s">
        <v>41</v>
      </c>
      <c r="C10">
        <v>9</v>
      </c>
      <c r="D10">
        <f t="shared" si="0"/>
        <v>0.95424250943932487</v>
      </c>
      <c r="E10">
        <f t="shared" si="1"/>
        <v>4.3955656023825E-2</v>
      </c>
      <c r="F10">
        <f t="shared" si="2"/>
        <v>9.2155688735109324E-3</v>
      </c>
      <c r="G10">
        <f t="shared" si="3"/>
        <v>1.6666666666666667</v>
      </c>
      <c r="H10">
        <f t="shared" si="4"/>
        <v>0.6</v>
      </c>
      <c r="J10" t="s">
        <v>108</v>
      </c>
      <c r="K10">
        <v>-0.7</v>
      </c>
    </row>
    <row r="11" spans="1:11" x14ac:dyDescent="0.35">
      <c r="A11">
        <v>10</v>
      </c>
      <c r="B11" t="s">
        <v>48</v>
      </c>
      <c r="C11">
        <v>10</v>
      </c>
      <c r="D11">
        <f t="shared" si="0"/>
        <v>1</v>
      </c>
      <c r="E11">
        <f t="shared" si="1"/>
        <v>6.5236072708586279E-2</v>
      </c>
      <c r="F11">
        <f t="shared" si="2"/>
        <v>1.6662175792820959E-2</v>
      </c>
      <c r="G11">
        <f t="shared" si="3"/>
        <v>1.5</v>
      </c>
      <c r="H11">
        <f t="shared" si="4"/>
        <v>0.66666666666666663</v>
      </c>
    </row>
    <row r="12" spans="1:11" x14ac:dyDescent="0.35">
      <c r="A12">
        <v>11</v>
      </c>
      <c r="B12" t="s">
        <v>66</v>
      </c>
      <c r="C12">
        <v>10</v>
      </c>
      <c r="D12">
        <f t="shared" si="0"/>
        <v>1</v>
      </c>
      <c r="E12">
        <f t="shared" si="1"/>
        <v>6.5236072708586279E-2</v>
      </c>
      <c r="F12">
        <f t="shared" si="2"/>
        <v>1.6662175792820959E-2</v>
      </c>
      <c r="G12">
        <f t="shared" si="3"/>
        <v>1.3636363636363635</v>
      </c>
      <c r="H12">
        <f t="shared" si="4"/>
        <v>0.73333333333333339</v>
      </c>
    </row>
    <row r="13" spans="1:11" x14ac:dyDescent="0.35">
      <c r="A13">
        <v>12</v>
      </c>
      <c r="B13" t="s">
        <v>83</v>
      </c>
      <c r="C13">
        <v>11</v>
      </c>
      <c r="D13">
        <f t="shared" si="0"/>
        <v>1.0413926851582251</v>
      </c>
      <c r="E13">
        <f t="shared" si="1"/>
        <v>8.8093930985209248E-2</v>
      </c>
      <c r="F13">
        <f t="shared" si="2"/>
        <v>2.6146826475827854E-2</v>
      </c>
      <c r="G13">
        <f t="shared" si="3"/>
        <v>1.25</v>
      </c>
      <c r="H13">
        <f t="shared" si="4"/>
        <v>0.8</v>
      </c>
    </row>
    <row r="14" spans="1:11" x14ac:dyDescent="0.35">
      <c r="A14">
        <v>13</v>
      </c>
      <c r="B14" t="s">
        <v>8</v>
      </c>
      <c r="C14">
        <v>18</v>
      </c>
      <c r="D14">
        <f t="shared" si="0"/>
        <v>1.255272505103306</v>
      </c>
      <c r="E14">
        <f t="shared" si="1"/>
        <v>0.26080022925181201</v>
      </c>
      <c r="F14">
        <f t="shared" si="2"/>
        <v>0.13318703574618299</v>
      </c>
      <c r="G14">
        <f t="shared" si="3"/>
        <v>1.1538461538461537</v>
      </c>
      <c r="H14">
        <f t="shared" si="4"/>
        <v>0.8666666666666667</v>
      </c>
    </row>
    <row r="15" spans="1:11" x14ac:dyDescent="0.35">
      <c r="A15">
        <v>14</v>
      </c>
      <c r="B15" t="s">
        <v>59</v>
      </c>
      <c r="C15">
        <v>23</v>
      </c>
      <c r="D15">
        <f t="shared" si="0"/>
        <v>1.3617278360175928</v>
      </c>
      <c r="E15">
        <f t="shared" si="1"/>
        <v>0.38086346903648755</v>
      </c>
      <c r="F15">
        <f t="shared" si="2"/>
        <v>0.23504660259232921</v>
      </c>
      <c r="G15">
        <f t="shared" si="3"/>
        <v>1.0714285714285714</v>
      </c>
      <c r="H15">
        <f t="shared" si="4"/>
        <v>0.93333333333333335</v>
      </c>
    </row>
    <row r="18" spans="2:8" x14ac:dyDescent="0.35">
      <c r="B18" t="s">
        <v>109</v>
      </c>
      <c r="C18" t="s">
        <v>114</v>
      </c>
      <c r="D18" t="s">
        <v>115</v>
      </c>
      <c r="E18" t="s">
        <v>110</v>
      </c>
      <c r="F18" t="s">
        <v>111</v>
      </c>
      <c r="G18" t="s">
        <v>112</v>
      </c>
      <c r="H18" s="1" t="s">
        <v>113</v>
      </c>
    </row>
    <row r="19" spans="2:8" x14ac:dyDescent="0.35">
      <c r="B19">
        <v>2</v>
      </c>
      <c r="C19">
        <v>9.9000000000000005E-2</v>
      </c>
      <c r="D19">
        <v>0.11600000000000001</v>
      </c>
      <c r="E19">
        <f>(C19-D19)/($K$9-$K$10)</f>
        <v>-0.17000000000000004</v>
      </c>
      <c r="F19" s="2">
        <f>C19+(E19*($K$8-$K$9))</f>
        <v>9.937868380026639E-2</v>
      </c>
      <c r="G19" s="2">
        <f t="shared" ref="G19:G25" si="5">$K$3+(F19*$K$7)</f>
        <v>0.78626672016742927</v>
      </c>
      <c r="H19" s="3">
        <f t="shared" ref="H19:H25" si="6">10^G19</f>
        <v>6.1131734767368684</v>
      </c>
    </row>
    <row r="20" spans="2:8" x14ac:dyDescent="0.35">
      <c r="B20">
        <v>5</v>
      </c>
      <c r="C20">
        <v>0.85699999999999998</v>
      </c>
      <c r="D20">
        <v>0.85699999999999998</v>
      </c>
      <c r="E20">
        <f t="shared" ref="E20:E25" si="7">(C20-D20)/($K$9-$K$10)</f>
        <v>0</v>
      </c>
      <c r="F20" s="2">
        <f t="shared" ref="F20:F25" si="8">C20+(E20*($K$8-$K$9))</f>
        <v>0.85699999999999998</v>
      </c>
      <c r="G20" s="2">
        <f t="shared" si="5"/>
        <v>1.1040194500535256</v>
      </c>
      <c r="H20" s="3">
        <f t="shared" si="6"/>
        <v>12.706310096565087</v>
      </c>
    </row>
    <row r="21" spans="2:8" x14ac:dyDescent="0.35">
      <c r="B21">
        <v>10</v>
      </c>
      <c r="C21">
        <v>1.2</v>
      </c>
      <c r="D21">
        <v>1.1830000000000001</v>
      </c>
      <c r="E21">
        <f t="shared" si="7"/>
        <v>0.16999999999999907</v>
      </c>
      <c r="F21" s="2">
        <f t="shared" si="8"/>
        <v>1.1996213161997336</v>
      </c>
      <c r="G21" s="2">
        <f t="shared" si="5"/>
        <v>1.2477177016889527</v>
      </c>
      <c r="H21" s="3">
        <f t="shared" si="6"/>
        <v>17.689587332530177</v>
      </c>
    </row>
    <row r="22" spans="2:8" x14ac:dyDescent="0.35">
      <c r="B22">
        <v>25</v>
      </c>
      <c r="C22">
        <v>1.528</v>
      </c>
      <c r="D22">
        <v>1.488</v>
      </c>
      <c r="E22">
        <f t="shared" si="7"/>
        <v>0.40000000000000047</v>
      </c>
      <c r="F22" s="2">
        <f t="shared" si="8"/>
        <v>1.5271089792934909</v>
      </c>
      <c r="G22" s="2">
        <f t="shared" si="5"/>
        <v>1.3850687723716393</v>
      </c>
      <c r="H22" s="3">
        <f t="shared" si="6"/>
        <v>24.269943895008524</v>
      </c>
    </row>
    <row r="23" spans="2:8" x14ac:dyDescent="0.35">
      <c r="B23">
        <v>50</v>
      </c>
      <c r="C23">
        <v>1.72</v>
      </c>
      <c r="D23">
        <v>1.663</v>
      </c>
      <c r="E23">
        <f t="shared" si="7"/>
        <v>0.56999999999999951</v>
      </c>
      <c r="F23" s="2">
        <f t="shared" si="8"/>
        <v>1.7187302954932244</v>
      </c>
      <c r="G23" s="2">
        <f t="shared" si="5"/>
        <v>1.4654363584267023</v>
      </c>
      <c r="H23" s="3">
        <f t="shared" si="6"/>
        <v>29.203597789247716</v>
      </c>
    </row>
    <row r="24" spans="2:8" x14ac:dyDescent="0.35">
      <c r="B24">
        <v>100</v>
      </c>
      <c r="C24">
        <v>1.88</v>
      </c>
      <c r="D24">
        <v>1.806</v>
      </c>
      <c r="E24">
        <f t="shared" si="7"/>
        <v>0.73999999999999855</v>
      </c>
      <c r="F24" s="2">
        <f t="shared" si="8"/>
        <v>1.8783516116929579</v>
      </c>
      <c r="G24" s="2">
        <f t="shared" si="5"/>
        <v>1.5323828762793039</v>
      </c>
      <c r="H24" s="3">
        <f t="shared" si="6"/>
        <v>34.070842766188228</v>
      </c>
    </row>
    <row r="25" spans="2:8" x14ac:dyDescent="0.35">
      <c r="B25">
        <v>200</v>
      </c>
      <c r="C25">
        <v>2.016</v>
      </c>
      <c r="D25">
        <v>1.9259999999999999</v>
      </c>
      <c r="E25">
        <f t="shared" si="7"/>
        <v>0.90000000000000102</v>
      </c>
      <c r="F25" s="2">
        <f t="shared" si="8"/>
        <v>2.0139952034103543</v>
      </c>
      <c r="G25" s="2">
        <f t="shared" si="5"/>
        <v>1.5892729355188662</v>
      </c>
      <c r="H25" s="3">
        <f t="shared" si="6"/>
        <v>38.839437857270511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9C640-FF30-42CA-A550-89D9768214FA}">
  <dimension ref="A1:K25"/>
  <sheetViews>
    <sheetView tabSelected="1" topLeftCell="A10" workbookViewId="0">
      <selection activeCell="H25" sqref="H25"/>
    </sheetView>
  </sheetViews>
  <sheetFormatPr defaultRowHeight="14.5" x14ac:dyDescent="0.35"/>
  <sheetData>
    <row r="1" spans="1:11" x14ac:dyDescent="0.35">
      <c r="A1" t="s">
        <v>91</v>
      </c>
      <c r="B1" t="s">
        <v>92</v>
      </c>
      <c r="C1" t="s">
        <v>93</v>
      </c>
      <c r="D1" t="s">
        <v>94</v>
      </c>
      <c r="E1" t="s">
        <v>95</v>
      </c>
      <c r="F1" t="s">
        <v>96</v>
      </c>
      <c r="G1" t="s">
        <v>97</v>
      </c>
      <c r="H1" t="s">
        <v>98</v>
      </c>
      <c r="J1" t="s">
        <v>99</v>
      </c>
      <c r="K1">
        <f>COUNT(C2:C15)</f>
        <v>14</v>
      </c>
    </row>
    <row r="2" spans="1:11" x14ac:dyDescent="0.35">
      <c r="A2">
        <v>1</v>
      </c>
      <c r="B2" t="s">
        <v>25</v>
      </c>
      <c r="C2">
        <v>1</v>
      </c>
      <c r="D2">
        <f t="shared" ref="D2:D15" si="0">LOG(C2)</f>
        <v>0</v>
      </c>
      <c r="E2">
        <f t="shared" ref="E2:E15" si="1">(D2-$K$3)^2</f>
        <v>0.63901566422850065</v>
      </c>
      <c r="F2">
        <f t="shared" ref="F2:F15" si="2">(D2-$K$3)^3</f>
        <v>-0.51081925137049333</v>
      </c>
      <c r="G2">
        <f t="shared" ref="G2:G15" si="3">($K$1+1)/A2</f>
        <v>15</v>
      </c>
      <c r="H2">
        <f t="shared" ref="H2:H15" si="4">1/G2</f>
        <v>6.6666666666666666E-2</v>
      </c>
      <c r="J2" t="s">
        <v>100</v>
      </c>
      <c r="K2">
        <f>AVERAGE(C2:C15)</f>
        <v>9.6142857142857139</v>
      </c>
    </row>
    <row r="3" spans="1:11" x14ac:dyDescent="0.35">
      <c r="A3">
        <v>2</v>
      </c>
      <c r="B3" t="s">
        <v>15</v>
      </c>
      <c r="C3">
        <v>1.1599999999999999</v>
      </c>
      <c r="D3">
        <f t="shared" si="0"/>
        <v>6.445798922691845E-2</v>
      </c>
      <c r="E3">
        <f t="shared" si="1"/>
        <v>0.54011705474010618</v>
      </c>
      <c r="F3">
        <f t="shared" si="2"/>
        <v>-0.39694637129615445</v>
      </c>
      <c r="G3">
        <f t="shared" si="3"/>
        <v>7.5</v>
      </c>
      <c r="H3">
        <f t="shared" si="4"/>
        <v>0.13333333333333333</v>
      </c>
      <c r="J3" t="s">
        <v>101</v>
      </c>
      <c r="K3">
        <f>AVERAGE(D2:D15)</f>
        <v>0.79938455340874626</v>
      </c>
    </row>
    <row r="4" spans="1:11" x14ac:dyDescent="0.35">
      <c r="A4">
        <v>3</v>
      </c>
      <c r="B4" t="s">
        <v>35</v>
      </c>
      <c r="C4">
        <v>1.32</v>
      </c>
      <c r="D4">
        <f t="shared" si="0"/>
        <v>0.12057393120584989</v>
      </c>
      <c r="E4">
        <f t="shared" si="1"/>
        <v>0.46078386081548328</v>
      </c>
      <c r="F4">
        <f t="shared" si="2"/>
        <v>-0.31278497926121102</v>
      </c>
      <c r="G4">
        <f t="shared" si="3"/>
        <v>5</v>
      </c>
      <c r="H4">
        <f t="shared" si="4"/>
        <v>0.2</v>
      </c>
      <c r="J4" t="s">
        <v>102</v>
      </c>
      <c r="K4">
        <f>SUM(E2:E15)</f>
        <v>2.885867536177487</v>
      </c>
    </row>
    <row r="5" spans="1:11" x14ac:dyDescent="0.35">
      <c r="A5">
        <v>4</v>
      </c>
      <c r="B5" t="s">
        <v>77</v>
      </c>
      <c r="C5">
        <v>2.99</v>
      </c>
      <c r="D5">
        <f t="shared" si="0"/>
        <v>0.47567118832442967</v>
      </c>
      <c r="E5">
        <f t="shared" si="1"/>
        <v>0.10479034273421203</v>
      </c>
      <c r="F5">
        <f t="shared" si="2"/>
        <v>-3.3922034474830644E-2</v>
      </c>
      <c r="G5">
        <f t="shared" si="3"/>
        <v>3.75</v>
      </c>
      <c r="H5">
        <f t="shared" si="4"/>
        <v>0.26666666666666666</v>
      </c>
      <c r="J5" t="s">
        <v>103</v>
      </c>
      <c r="K5">
        <f>SUM(F2:F15)</f>
        <v>-0.73058457560181433</v>
      </c>
    </row>
    <row r="6" spans="1:11" x14ac:dyDescent="0.35">
      <c r="A6">
        <v>5</v>
      </c>
      <c r="B6" t="s">
        <v>28</v>
      </c>
      <c r="C6">
        <v>4.7300000000000004</v>
      </c>
      <c r="D6">
        <f t="shared" si="0"/>
        <v>0.67486114073781156</v>
      </c>
      <c r="E6">
        <f t="shared" si="1"/>
        <v>1.5506080303215901E-2</v>
      </c>
      <c r="F6">
        <f t="shared" si="2"/>
        <v>-1.9308700365060058E-3</v>
      </c>
      <c r="G6">
        <f t="shared" si="3"/>
        <v>3</v>
      </c>
      <c r="H6">
        <f t="shared" si="4"/>
        <v>0.33333333333333331</v>
      </c>
      <c r="J6" t="s">
        <v>104</v>
      </c>
      <c r="K6">
        <f>VAR(D2:D15)</f>
        <v>0.22198981047519106</v>
      </c>
    </row>
    <row r="7" spans="1:11" x14ac:dyDescent="0.35">
      <c r="A7">
        <v>6</v>
      </c>
      <c r="B7" t="s">
        <v>54</v>
      </c>
      <c r="C7">
        <v>5.92</v>
      </c>
      <c r="D7">
        <f t="shared" si="0"/>
        <v>0.77232170672291978</v>
      </c>
      <c r="E7">
        <f t="shared" si="1"/>
        <v>7.3239767074054934E-4</v>
      </c>
      <c r="F7">
        <f t="shared" si="2"/>
        <v>-1.982076587630791E-5</v>
      </c>
      <c r="G7">
        <f t="shared" si="3"/>
        <v>2.5</v>
      </c>
      <c r="H7">
        <f t="shared" si="4"/>
        <v>0.4</v>
      </c>
      <c r="J7" t="s">
        <v>105</v>
      </c>
      <c r="K7">
        <f>STDEV(D2:D15)</f>
        <v>0.47115794642050884</v>
      </c>
    </row>
    <row r="8" spans="1:11" x14ac:dyDescent="0.35">
      <c r="A8">
        <v>7</v>
      </c>
      <c r="B8" t="s">
        <v>19</v>
      </c>
      <c r="C8">
        <v>7.09</v>
      </c>
      <c r="D8">
        <f t="shared" si="0"/>
        <v>0.85064623518306648</v>
      </c>
      <c r="E8">
        <f t="shared" si="1"/>
        <v>2.6277600183316741E-3</v>
      </c>
      <c r="F8">
        <f t="shared" si="2"/>
        <v>1.3470339783900015E-4</v>
      </c>
      <c r="G8">
        <f t="shared" si="3"/>
        <v>2.1428571428571428</v>
      </c>
      <c r="H8">
        <f t="shared" si="4"/>
        <v>0.46666666666666667</v>
      </c>
      <c r="J8" t="s">
        <v>106</v>
      </c>
      <c r="K8">
        <f>SKEW(D2:D15)</f>
        <v>-0.62686550994474155</v>
      </c>
    </row>
    <row r="9" spans="1:11" x14ac:dyDescent="0.35">
      <c r="A9">
        <v>8</v>
      </c>
      <c r="B9" t="s">
        <v>71</v>
      </c>
      <c r="C9">
        <v>9.8800000000000008</v>
      </c>
      <c r="D9">
        <f t="shared" si="0"/>
        <v>0.9947569445876282</v>
      </c>
      <c r="E9">
        <f t="shared" si="1"/>
        <v>3.8170371234954065E-2</v>
      </c>
      <c r="F9">
        <f t="shared" si="2"/>
        <v>7.4574367003585884E-3</v>
      </c>
      <c r="G9">
        <f t="shared" si="3"/>
        <v>1.875</v>
      </c>
      <c r="H9">
        <f t="shared" si="4"/>
        <v>0.53333333333333333</v>
      </c>
      <c r="J9" t="s">
        <v>107</v>
      </c>
      <c r="K9">
        <v>-0.6</v>
      </c>
    </row>
    <row r="10" spans="1:11" x14ac:dyDescent="0.35">
      <c r="A10">
        <v>9</v>
      </c>
      <c r="B10" t="s">
        <v>66</v>
      </c>
      <c r="C10">
        <v>10.85</v>
      </c>
      <c r="D10">
        <f t="shared" si="0"/>
        <v>1.0354297381845483</v>
      </c>
      <c r="E10">
        <f t="shared" si="1"/>
        <v>5.5717329255842531E-2</v>
      </c>
      <c r="F10">
        <f t="shared" si="2"/>
        <v>1.3151807279409551E-2</v>
      </c>
      <c r="G10">
        <f t="shared" si="3"/>
        <v>1.6666666666666667</v>
      </c>
      <c r="H10">
        <f t="shared" si="4"/>
        <v>0.6</v>
      </c>
      <c r="J10" t="s">
        <v>108</v>
      </c>
      <c r="K10">
        <v>-0.7</v>
      </c>
    </row>
    <row r="11" spans="1:11" x14ac:dyDescent="0.35">
      <c r="A11">
        <v>10</v>
      </c>
      <c r="B11" t="s">
        <v>41</v>
      </c>
      <c r="C11">
        <v>13.77</v>
      </c>
      <c r="D11">
        <f t="shared" si="0"/>
        <v>1.1389339402569236</v>
      </c>
      <c r="E11">
        <f t="shared" si="1"/>
        <v>0.1152937861089732</v>
      </c>
      <c r="F11">
        <f t="shared" si="2"/>
        <v>3.914793438070676E-2</v>
      </c>
      <c r="G11">
        <f t="shared" si="3"/>
        <v>1.5</v>
      </c>
      <c r="H11">
        <f t="shared" si="4"/>
        <v>0.66666666666666663</v>
      </c>
    </row>
    <row r="12" spans="1:11" x14ac:dyDescent="0.35">
      <c r="A12">
        <v>11</v>
      </c>
      <c r="B12" t="s">
        <v>48</v>
      </c>
      <c r="C12">
        <v>13.91</v>
      </c>
      <c r="D12">
        <f t="shared" si="0"/>
        <v>1.1433271299920464</v>
      </c>
      <c r="E12">
        <f t="shared" si="1"/>
        <v>0.11829649598675931</v>
      </c>
      <c r="F12">
        <f t="shared" si="2"/>
        <v>4.0687201630462029E-2</v>
      </c>
      <c r="G12">
        <f t="shared" si="3"/>
        <v>1.3636363636363635</v>
      </c>
      <c r="H12">
        <f t="shared" si="4"/>
        <v>0.73333333333333339</v>
      </c>
    </row>
    <row r="13" spans="1:11" x14ac:dyDescent="0.35">
      <c r="A13">
        <v>12</v>
      </c>
      <c r="B13" t="s">
        <v>83</v>
      </c>
      <c r="C13">
        <v>15.52</v>
      </c>
      <c r="D13">
        <f t="shared" si="0"/>
        <v>1.1908917169221696</v>
      </c>
      <c r="E13">
        <f t="shared" si="1"/>
        <v>0.15327785908232636</v>
      </c>
      <c r="F13">
        <f t="shared" si="2"/>
        <v>6.0009379838731801E-2</v>
      </c>
      <c r="G13">
        <f t="shared" si="3"/>
        <v>1.25</v>
      </c>
      <c r="H13">
        <f t="shared" si="4"/>
        <v>0.8</v>
      </c>
    </row>
    <row r="14" spans="1:11" x14ac:dyDescent="0.35">
      <c r="A14">
        <v>13</v>
      </c>
      <c r="B14" t="s">
        <v>59</v>
      </c>
      <c r="C14">
        <v>21.44</v>
      </c>
      <c r="D14">
        <f t="shared" si="0"/>
        <v>1.3312247810207325</v>
      </c>
      <c r="E14">
        <f t="shared" si="1"/>
        <v>0.2828540277063693</v>
      </c>
      <c r="F14">
        <f t="shared" si="2"/>
        <v>0.15043315047632252</v>
      </c>
      <c r="G14">
        <f t="shared" si="3"/>
        <v>1.1538461538461537</v>
      </c>
      <c r="H14">
        <f t="shared" si="4"/>
        <v>0.8666666666666667</v>
      </c>
    </row>
    <row r="15" spans="1:11" x14ac:dyDescent="0.35">
      <c r="A15">
        <v>14</v>
      </c>
      <c r="B15" t="s">
        <v>8</v>
      </c>
      <c r="C15">
        <v>25.02</v>
      </c>
      <c r="D15">
        <f t="shared" si="0"/>
        <v>1.3982873053574012</v>
      </c>
      <c r="E15">
        <f t="shared" si="1"/>
        <v>0.35868450629167209</v>
      </c>
      <c r="F15">
        <f t="shared" si="2"/>
        <v>0.21481713789942705</v>
      </c>
      <c r="G15">
        <f t="shared" si="3"/>
        <v>1.0714285714285714</v>
      </c>
      <c r="H15">
        <f t="shared" si="4"/>
        <v>0.93333333333333335</v>
      </c>
    </row>
    <row r="18" spans="2:8" x14ac:dyDescent="0.35">
      <c r="B18" t="s">
        <v>109</v>
      </c>
      <c r="C18" t="s">
        <v>114</v>
      </c>
      <c r="D18" t="s">
        <v>115</v>
      </c>
      <c r="E18" t="s">
        <v>110</v>
      </c>
      <c r="F18" t="s">
        <v>111</v>
      </c>
      <c r="G18" t="s">
        <v>112</v>
      </c>
      <c r="H18" s="1" t="s">
        <v>113</v>
      </c>
    </row>
    <row r="19" spans="2:8" x14ac:dyDescent="0.35">
      <c r="B19">
        <v>2</v>
      </c>
      <c r="C19">
        <v>9.9000000000000005E-2</v>
      </c>
      <c r="D19">
        <v>0.11600000000000001</v>
      </c>
      <c r="E19">
        <f>(C19-D19)/($K$9-$K$10)</f>
        <v>-0.17000000000000004</v>
      </c>
      <c r="F19" s="2">
        <f>C19+(E19*($K$8-$K$9))</f>
        <v>0.10356713669060608</v>
      </c>
      <c r="G19" s="2">
        <f t="shared" ref="G19:G25" si="5">$K$3+(F19*$K$7)</f>
        <v>0.8481810328485444</v>
      </c>
      <c r="H19" s="3">
        <f t="shared" ref="H19:H25" si="6">10^G19</f>
        <v>7.0498687695122717</v>
      </c>
    </row>
    <row r="20" spans="2:8" x14ac:dyDescent="0.35">
      <c r="B20">
        <v>5</v>
      </c>
      <c r="C20">
        <v>0.85699999999999998</v>
      </c>
      <c r="D20">
        <v>0.85699999999999998</v>
      </c>
      <c r="E20">
        <f t="shared" ref="E20:E25" si="7">(C20-D20)/($K$9-$K$10)</f>
        <v>0</v>
      </c>
      <c r="F20" s="2">
        <f t="shared" ref="F20:F25" si="8">C20+(E20*($K$8-$K$9))</f>
        <v>0.85699999999999998</v>
      </c>
      <c r="G20" s="2">
        <f t="shared" si="5"/>
        <v>1.2031669134911223</v>
      </c>
      <c r="H20" s="3">
        <f t="shared" si="6"/>
        <v>15.964926133653238</v>
      </c>
    </row>
    <row r="21" spans="2:8" x14ac:dyDescent="0.35">
      <c r="B21">
        <v>10</v>
      </c>
      <c r="C21">
        <v>1.2</v>
      </c>
      <c r="D21">
        <v>1.1830000000000001</v>
      </c>
      <c r="E21">
        <f t="shared" si="7"/>
        <v>0.16999999999999907</v>
      </c>
      <c r="F21" s="2">
        <f t="shared" si="8"/>
        <v>1.195432863309394</v>
      </c>
      <c r="G21" s="2">
        <f t="shared" si="5"/>
        <v>1.362622246369189</v>
      </c>
      <c r="H21" s="3">
        <f t="shared" si="6"/>
        <v>23.047416295806876</v>
      </c>
    </row>
    <row r="22" spans="2:8" x14ac:dyDescent="0.35">
      <c r="B22">
        <v>25</v>
      </c>
      <c r="C22">
        <v>1.528</v>
      </c>
      <c r="D22">
        <v>1.488</v>
      </c>
      <c r="E22">
        <f t="shared" si="7"/>
        <v>0.40000000000000047</v>
      </c>
      <c r="F22" s="2">
        <f t="shared" si="8"/>
        <v>1.5172537960221033</v>
      </c>
      <c r="G22" s="2">
        <f t="shared" si="5"/>
        <v>1.5142507361412421</v>
      </c>
      <c r="H22" s="3">
        <f t="shared" si="6"/>
        <v>32.677643925637604</v>
      </c>
    </row>
    <row r="23" spans="2:8" x14ac:dyDescent="0.35">
      <c r="B23">
        <v>50</v>
      </c>
      <c r="C23">
        <v>1.72</v>
      </c>
      <c r="D23">
        <v>1.663</v>
      </c>
      <c r="E23">
        <f t="shared" si="7"/>
        <v>0.56999999999999951</v>
      </c>
      <c r="F23" s="2">
        <f t="shared" si="8"/>
        <v>1.7046866593314973</v>
      </c>
      <c r="G23" s="2">
        <f t="shared" si="5"/>
        <v>1.6025612191098122</v>
      </c>
      <c r="H23" s="3">
        <f t="shared" si="6"/>
        <v>40.046191434840651</v>
      </c>
    </row>
    <row r="24" spans="2:8" x14ac:dyDescent="0.35">
      <c r="B24">
        <v>100</v>
      </c>
      <c r="C24">
        <v>1.88</v>
      </c>
      <c r="D24">
        <v>1.806</v>
      </c>
      <c r="E24">
        <f t="shared" si="7"/>
        <v>0.73999999999999855</v>
      </c>
      <c r="F24" s="2">
        <f t="shared" si="8"/>
        <v>1.8601195226408911</v>
      </c>
      <c r="G24" s="2">
        <f t="shared" si="5"/>
        <v>1.6757946477929258</v>
      </c>
      <c r="H24" s="3">
        <f t="shared" si="6"/>
        <v>47.401779724531096</v>
      </c>
    </row>
    <row r="25" spans="2:8" x14ac:dyDescent="0.35">
      <c r="B25">
        <v>200</v>
      </c>
      <c r="C25">
        <v>2.016</v>
      </c>
      <c r="D25">
        <v>1.9259999999999999</v>
      </c>
      <c r="E25">
        <f t="shared" si="7"/>
        <v>0.90000000000000102</v>
      </c>
      <c r="F25" s="2">
        <f t="shared" si="8"/>
        <v>1.9918210410497326</v>
      </c>
      <c r="G25" s="2">
        <f t="shared" si="5"/>
        <v>1.7378468647468983</v>
      </c>
      <c r="H25" s="3">
        <f t="shared" si="6"/>
        <v>54.682311526485044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2019-04-16T12:33:51Z</dcterms:modified>
</cp:coreProperties>
</file>