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5_Work\07_UNDP_RiskAss_Tajikistan\05_Data Process\04_Drought\01_Rainfall_NSIDC\Processed_SPI\Garm\"/>
    </mc:Choice>
  </mc:AlternateContent>
  <xr:revisionPtr revIDLastSave="0" documentId="13_ncr:1_{F967E8ED-46E4-4B1B-9638-DFBE673490A0}" xr6:coauthVersionLast="43" xr6:coauthVersionMax="43" xr10:uidLastSave="{00000000-0000-0000-0000-000000000000}"/>
  <bookViews>
    <workbookView xWindow="-110" yWindow="-110" windowWidth="19420" windowHeight="10420" activeTab="2" xr2:uid="{00000000-000D-0000-FFFF-FFFF00000000}"/>
  </bookViews>
  <sheets>
    <sheet name="Sheet1" sheetId="1" r:id="rId1"/>
    <sheet name="duration" sheetId="2" r:id="rId2"/>
    <sheet name="magnitud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6" i="3" l="1"/>
  <c r="E35" i="3"/>
  <c r="E34" i="3"/>
  <c r="E33" i="3"/>
  <c r="E32" i="3"/>
  <c r="E31" i="3"/>
  <c r="E30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G7" i="3"/>
  <c r="H7" i="3" s="1"/>
  <c r="D7" i="3"/>
  <c r="D6" i="3"/>
  <c r="D5" i="3"/>
  <c r="D4" i="3"/>
  <c r="D3" i="3"/>
  <c r="K2" i="3"/>
  <c r="D2" i="3"/>
  <c r="K1" i="3"/>
  <c r="G23" i="3" s="1"/>
  <c r="H23" i="3" s="1"/>
  <c r="D2" i="2"/>
  <c r="K2" i="2"/>
  <c r="E36" i="2"/>
  <c r="E35" i="2"/>
  <c r="E34" i="2"/>
  <c r="E33" i="2"/>
  <c r="E32" i="2"/>
  <c r="E31" i="2"/>
  <c r="E30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K1" i="2"/>
  <c r="G17" i="2" s="1"/>
  <c r="H17" i="2" s="1"/>
  <c r="I21" i="1"/>
  <c r="I18" i="1"/>
  <c r="I15" i="1"/>
  <c r="I7" i="1"/>
  <c r="I13" i="1"/>
  <c r="I27" i="1"/>
  <c r="I8" i="1"/>
  <c r="I24" i="1"/>
  <c r="I4" i="1"/>
  <c r="I14" i="1"/>
  <c r="I10" i="1"/>
  <c r="I19" i="1"/>
  <c r="I11" i="1"/>
  <c r="I22" i="1"/>
  <c r="I5" i="1"/>
  <c r="I16" i="1"/>
  <c r="I26" i="1"/>
  <c r="I17" i="1"/>
  <c r="I20" i="1"/>
  <c r="I6" i="1"/>
  <c r="I12" i="1"/>
  <c r="I9" i="1"/>
  <c r="I25" i="1"/>
  <c r="I3" i="1"/>
  <c r="H21" i="1"/>
  <c r="H18" i="1"/>
  <c r="H15" i="1"/>
  <c r="H7" i="1"/>
  <c r="H13" i="1"/>
  <c r="H27" i="1"/>
  <c r="H8" i="1"/>
  <c r="H24" i="1"/>
  <c r="H4" i="1"/>
  <c r="H14" i="1"/>
  <c r="H10" i="1"/>
  <c r="H19" i="1"/>
  <c r="H11" i="1"/>
  <c r="H22" i="1"/>
  <c r="H5" i="1"/>
  <c r="H16" i="1"/>
  <c r="H26" i="1"/>
  <c r="H17" i="1"/>
  <c r="H20" i="1"/>
  <c r="H6" i="1"/>
  <c r="H12" i="1"/>
  <c r="H9" i="1"/>
  <c r="H25" i="1"/>
  <c r="H3" i="1"/>
  <c r="I23" i="1"/>
  <c r="H23" i="1"/>
  <c r="G5" i="3" l="1"/>
  <c r="H5" i="3" s="1"/>
  <c r="G13" i="3"/>
  <c r="H13" i="3" s="1"/>
  <c r="G16" i="3"/>
  <c r="H16" i="3" s="1"/>
  <c r="G21" i="3"/>
  <c r="H21" i="3" s="1"/>
  <c r="G24" i="3"/>
  <c r="H24" i="3" s="1"/>
  <c r="G3" i="3"/>
  <c r="H3" i="3" s="1"/>
  <c r="K7" i="3"/>
  <c r="G9" i="3"/>
  <c r="H9" i="3" s="1"/>
  <c r="G12" i="3"/>
  <c r="H12" i="3" s="1"/>
  <c r="G17" i="3"/>
  <c r="H17" i="3" s="1"/>
  <c r="G20" i="3"/>
  <c r="H20" i="3" s="1"/>
  <c r="G25" i="3"/>
  <c r="H25" i="3" s="1"/>
  <c r="G10" i="3"/>
  <c r="H10" i="3" s="1"/>
  <c r="G14" i="3"/>
  <c r="H14" i="3" s="1"/>
  <c r="G18" i="3"/>
  <c r="H18" i="3" s="1"/>
  <c r="G22" i="3"/>
  <c r="H22" i="3" s="1"/>
  <c r="G26" i="3"/>
  <c r="H26" i="3" s="1"/>
  <c r="K6" i="3"/>
  <c r="K8" i="3"/>
  <c r="F31" i="3" s="1"/>
  <c r="G2" i="3"/>
  <c r="H2" i="3" s="1"/>
  <c r="K3" i="3"/>
  <c r="G4" i="3"/>
  <c r="H4" i="3" s="1"/>
  <c r="G6" i="3"/>
  <c r="H6" i="3" s="1"/>
  <c r="G8" i="3"/>
  <c r="H8" i="3" s="1"/>
  <c r="G11" i="3"/>
  <c r="H11" i="3" s="1"/>
  <c r="G15" i="3"/>
  <c r="H15" i="3" s="1"/>
  <c r="G19" i="3"/>
  <c r="H19" i="3" s="1"/>
  <c r="G2" i="2"/>
  <c r="H2" i="2" s="1"/>
  <c r="K8" i="2"/>
  <c r="F30" i="2" s="1"/>
  <c r="G12" i="2"/>
  <c r="H12" i="2" s="1"/>
  <c r="G22" i="2"/>
  <c r="H22" i="2" s="1"/>
  <c r="G25" i="2"/>
  <c r="H25" i="2" s="1"/>
  <c r="G13" i="2"/>
  <c r="H13" i="2" s="1"/>
  <c r="G7" i="2"/>
  <c r="H7" i="2" s="1"/>
  <c r="G10" i="2"/>
  <c r="H10" i="2" s="1"/>
  <c r="G18" i="2"/>
  <c r="H18" i="2" s="1"/>
  <c r="G21" i="2"/>
  <c r="H21" i="2" s="1"/>
  <c r="G3" i="2"/>
  <c r="H3" i="2" s="1"/>
  <c r="G26" i="2"/>
  <c r="H26" i="2" s="1"/>
  <c r="G5" i="2"/>
  <c r="H5" i="2" s="1"/>
  <c r="G9" i="2"/>
  <c r="H9" i="2" s="1"/>
  <c r="G14" i="2"/>
  <c r="H14" i="2" s="1"/>
  <c r="F33" i="2"/>
  <c r="K7" i="2"/>
  <c r="K3" i="2"/>
  <c r="F12" i="2" s="1"/>
  <c r="F21" i="2"/>
  <c r="E25" i="2"/>
  <c r="K6" i="2"/>
  <c r="G4" i="2"/>
  <c r="H4" i="2" s="1"/>
  <c r="G6" i="2"/>
  <c r="H6" i="2" s="1"/>
  <c r="G8" i="2"/>
  <c r="H8" i="2" s="1"/>
  <c r="G11" i="2"/>
  <c r="H11" i="2" s="1"/>
  <c r="G15" i="2"/>
  <c r="H15" i="2" s="1"/>
  <c r="G19" i="2"/>
  <c r="H19" i="2" s="1"/>
  <c r="G23" i="2"/>
  <c r="H23" i="2" s="1"/>
  <c r="G16" i="2"/>
  <c r="H16" i="2" s="1"/>
  <c r="G20" i="2"/>
  <c r="H20" i="2" s="1"/>
  <c r="G24" i="2"/>
  <c r="H24" i="2" s="1"/>
  <c r="F33" i="3" l="1"/>
  <c r="F34" i="3"/>
  <c r="G34" i="3" s="1"/>
  <c r="H34" i="3" s="1"/>
  <c r="E25" i="3"/>
  <c r="E7" i="3"/>
  <c r="E5" i="3"/>
  <c r="E3" i="3"/>
  <c r="F26" i="3"/>
  <c r="F22" i="3"/>
  <c r="F18" i="3"/>
  <c r="F14" i="3"/>
  <c r="F10" i="3"/>
  <c r="E26" i="3"/>
  <c r="F25" i="3"/>
  <c r="E22" i="3"/>
  <c r="F21" i="3"/>
  <c r="E18" i="3"/>
  <c r="F17" i="3"/>
  <c r="F13" i="3"/>
  <c r="E10" i="3"/>
  <c r="G33" i="3"/>
  <c r="H33" i="3" s="1"/>
  <c r="G31" i="3"/>
  <c r="H31" i="3" s="1"/>
  <c r="E14" i="3"/>
  <c r="F9" i="3"/>
  <c r="F7" i="3"/>
  <c r="F5" i="3"/>
  <c r="F3" i="3"/>
  <c r="E2" i="3"/>
  <c r="E16" i="3"/>
  <c r="F11" i="3"/>
  <c r="F4" i="3"/>
  <c r="E23" i="3"/>
  <c r="F20" i="3"/>
  <c r="E6" i="3"/>
  <c r="E11" i="3"/>
  <c r="E20" i="3"/>
  <c r="F15" i="3"/>
  <c r="F2" i="3"/>
  <c r="E15" i="3"/>
  <c r="E13" i="3"/>
  <c r="E17" i="3"/>
  <c r="F24" i="3"/>
  <c r="E24" i="3"/>
  <c r="F19" i="3"/>
  <c r="F8" i="3"/>
  <c r="F36" i="3"/>
  <c r="G36" i="3" s="1"/>
  <c r="H36" i="3" s="1"/>
  <c r="E4" i="3"/>
  <c r="F35" i="3"/>
  <c r="G35" i="3" s="1"/>
  <c r="H35" i="3" s="1"/>
  <c r="F12" i="3"/>
  <c r="F30" i="3"/>
  <c r="G30" i="3" s="1"/>
  <c r="H30" i="3" s="1"/>
  <c r="E21" i="3"/>
  <c r="F23" i="3"/>
  <c r="E12" i="3"/>
  <c r="F6" i="3"/>
  <c r="F32" i="3"/>
  <c r="G32" i="3" s="1"/>
  <c r="H32" i="3" s="1"/>
  <c r="E8" i="3"/>
  <c r="E9" i="3"/>
  <c r="E19" i="3"/>
  <c r="F16" i="3"/>
  <c r="E5" i="2"/>
  <c r="F36" i="2"/>
  <c r="F35" i="2"/>
  <c r="F9" i="2"/>
  <c r="F34" i="2"/>
  <c r="G34" i="2" s="1"/>
  <c r="H34" i="2" s="1"/>
  <c r="F2" i="2"/>
  <c r="F32" i="2"/>
  <c r="G32" i="2" s="1"/>
  <c r="H32" i="2" s="1"/>
  <c r="F31" i="2"/>
  <c r="G31" i="2" s="1"/>
  <c r="H31" i="2" s="1"/>
  <c r="E2" i="2"/>
  <c r="E17" i="2"/>
  <c r="F8" i="2"/>
  <c r="F20" i="2"/>
  <c r="F13" i="2"/>
  <c r="F24" i="2"/>
  <c r="E7" i="2"/>
  <c r="E21" i="2"/>
  <c r="E12" i="2"/>
  <c r="E26" i="2"/>
  <c r="E22" i="2"/>
  <c r="E18" i="2"/>
  <c r="E14" i="2"/>
  <c r="G36" i="2"/>
  <c r="H36" i="2" s="1"/>
  <c r="G35" i="2"/>
  <c r="H35" i="2" s="1"/>
  <c r="G33" i="2"/>
  <c r="H33" i="2" s="1"/>
  <c r="G30" i="2"/>
  <c r="H30" i="2" s="1"/>
  <c r="F11" i="2"/>
  <c r="F10" i="2"/>
  <c r="E4" i="2"/>
  <c r="F3" i="2"/>
  <c r="E24" i="2"/>
  <c r="E20" i="2"/>
  <c r="F26" i="2"/>
  <c r="F23" i="2"/>
  <c r="F22" i="2"/>
  <c r="F19" i="2"/>
  <c r="F18" i="2"/>
  <c r="F15" i="2"/>
  <c r="F14" i="2"/>
  <c r="E10" i="2"/>
  <c r="E6" i="2"/>
  <c r="F5" i="2"/>
  <c r="F4" i="2"/>
  <c r="E23" i="2"/>
  <c r="E19" i="2"/>
  <c r="E15" i="2"/>
  <c r="E16" i="2"/>
  <c r="E9" i="2"/>
  <c r="F6" i="2"/>
  <c r="E8" i="2"/>
  <c r="E11" i="2"/>
  <c r="F16" i="2"/>
  <c r="F25" i="2"/>
  <c r="F17" i="2"/>
  <c r="E3" i="2"/>
  <c r="E13" i="2"/>
  <c r="F7" i="2"/>
  <c r="K5" i="3" l="1"/>
  <c r="K4" i="3"/>
  <c r="K4" i="2"/>
  <c r="K5" i="2"/>
</calcChain>
</file>

<file path=xl/sharedStrings.xml><?xml version="1.0" encoding="utf-8"?>
<sst xmlns="http://schemas.openxmlformats.org/spreadsheetml/2006/main" count="285" uniqueCount="186">
  <si>
    <t>Garm</t>
  </si>
  <si>
    <t>start_date</t>
  </si>
  <si>
    <t>end_date</t>
  </si>
  <si>
    <t>duration</t>
  </si>
  <si>
    <t>peak</t>
  </si>
  <si>
    <t>sum</t>
  </si>
  <si>
    <t>average</t>
  </si>
  <si>
    <t>median</t>
  </si>
  <si>
    <t>01/01/1936</t>
  </si>
  <si>
    <t>06/01/1937</t>
  </si>
  <si>
    <t>17</t>
  </si>
  <si>
    <t>-1.77</t>
  </si>
  <si>
    <t>-16.19</t>
  </si>
  <si>
    <t>-0.95</t>
  </si>
  <si>
    <t>-1</t>
  </si>
  <si>
    <t>04/01/1938</t>
  </si>
  <si>
    <t>01/01/1939</t>
  </si>
  <si>
    <t>9</t>
  </si>
  <si>
    <t>-2.09</t>
  </si>
  <si>
    <t>-12.15</t>
  </si>
  <si>
    <t>-1.35</t>
  </si>
  <si>
    <t>-1.49</t>
  </si>
  <si>
    <t>04/01/1940</t>
  </si>
  <si>
    <t>12/01/1940</t>
  </si>
  <si>
    <t>8</t>
  </si>
  <si>
    <t>-1.56</t>
  </si>
  <si>
    <t>-8.14</t>
  </si>
  <si>
    <t>-1.02</t>
  </si>
  <si>
    <t>-1.22</t>
  </si>
  <si>
    <t>10/01/1941</t>
  </si>
  <si>
    <t>11/01/1942</t>
  </si>
  <si>
    <t>13</t>
  </si>
  <si>
    <t>-1.91</t>
  </si>
  <si>
    <t>-6.56</t>
  </si>
  <si>
    <t>-0.5</t>
  </si>
  <si>
    <t>-0.35</t>
  </si>
  <si>
    <t>09/01/1943</t>
  </si>
  <si>
    <t>12/01/1943</t>
  </si>
  <si>
    <t>3</t>
  </si>
  <si>
    <t>-1.52</t>
  </si>
  <si>
    <t>-2.29</t>
  </si>
  <si>
    <t>-0.76</t>
  </si>
  <si>
    <t>06/01/1944</t>
  </si>
  <si>
    <t>11/01/1944</t>
  </si>
  <si>
    <t>5</t>
  </si>
  <si>
    <t>-1.2</t>
  </si>
  <si>
    <t>-4.65</t>
  </si>
  <si>
    <t>-0.93</t>
  </si>
  <si>
    <t>-1.08</t>
  </si>
  <si>
    <t>02/01/1946</t>
  </si>
  <si>
    <t>04/01/1948</t>
  </si>
  <si>
    <t>26</t>
  </si>
  <si>
    <t>-4.25</t>
  </si>
  <si>
    <t>-45.31</t>
  </si>
  <si>
    <t>-1.74</t>
  </si>
  <si>
    <t>-1.68</t>
  </si>
  <si>
    <t>11/01/1948</t>
  </si>
  <si>
    <t>04/01/1949</t>
  </si>
  <si>
    <t>-2.79</t>
  </si>
  <si>
    <t>-0.56</t>
  </si>
  <si>
    <t>-0.54</t>
  </si>
  <si>
    <t>12/01/1949</t>
  </si>
  <si>
    <t>10/01/1951</t>
  </si>
  <si>
    <t>22</t>
  </si>
  <si>
    <t>-1.65</t>
  </si>
  <si>
    <t>-16.67</t>
  </si>
  <si>
    <t>-0.66</t>
  </si>
  <si>
    <t>01/01/1953</t>
  </si>
  <si>
    <t>03/01/1953</t>
  </si>
  <si>
    <t>2</t>
  </si>
  <si>
    <t>-1.69</t>
  </si>
  <si>
    <t>-0.84</t>
  </si>
  <si>
    <t>01/01/1955</t>
  </si>
  <si>
    <t>07/01/1955</t>
  </si>
  <si>
    <t>6</t>
  </si>
  <si>
    <t>-1.6</t>
  </si>
  <si>
    <t>-4.83</t>
  </si>
  <si>
    <t>-0.8</t>
  </si>
  <si>
    <t>09/01/1955</t>
  </si>
  <si>
    <t>02/01/1956</t>
  </si>
  <si>
    <t>-1.17</t>
  </si>
  <si>
    <t>-3.41</t>
  </si>
  <si>
    <t>-0.68</t>
  </si>
  <si>
    <t>-0.64</t>
  </si>
  <si>
    <t>10/01/1956</t>
  </si>
  <si>
    <t>05/01/1957</t>
  </si>
  <si>
    <t>7</t>
  </si>
  <si>
    <t>-3.18</t>
  </si>
  <si>
    <t>-8.76</t>
  </si>
  <si>
    <t>-1.25</t>
  </si>
  <si>
    <t>-0.55</t>
  </si>
  <si>
    <t>10/01/1959</t>
  </si>
  <si>
    <t>03/01/1960</t>
  </si>
  <si>
    <t>-1.18</t>
  </si>
  <si>
    <t>-3.84</t>
  </si>
  <si>
    <t>-0.77</t>
  </si>
  <si>
    <t>-0.87</t>
  </si>
  <si>
    <t>05/01/1961</t>
  </si>
  <si>
    <t>04/01/1962</t>
  </si>
  <si>
    <t>11</t>
  </si>
  <si>
    <t>-1.73</t>
  </si>
  <si>
    <t>-12.48</t>
  </si>
  <si>
    <t>-1.13</t>
  </si>
  <si>
    <t>-1.36</t>
  </si>
  <si>
    <t>01/01/1963</t>
  </si>
  <si>
    <t>04/01/1963</t>
  </si>
  <si>
    <t>-1.05</t>
  </si>
  <si>
    <t>-1.78</t>
  </si>
  <si>
    <t>-0.59</t>
  </si>
  <si>
    <t>04/01/1967</t>
  </si>
  <si>
    <t>11/01/1967</t>
  </si>
  <si>
    <t>-1.42</t>
  </si>
  <si>
    <t>-7.04</t>
  </si>
  <si>
    <t>-1.01</t>
  </si>
  <si>
    <t>-1.15</t>
  </si>
  <si>
    <t>01/01/1971</t>
  </si>
  <si>
    <t>03/01/1972</t>
  </si>
  <si>
    <t>14</t>
  </si>
  <si>
    <t>-1.85</t>
  </si>
  <si>
    <t>-17.66</t>
  </si>
  <si>
    <t>-1.26</t>
  </si>
  <si>
    <t>-1.31</t>
  </si>
  <si>
    <t>11/01/1973</t>
  </si>
  <si>
    <t>06/01/1974</t>
  </si>
  <si>
    <t>-2.16</t>
  </si>
  <si>
    <t>-7.7</t>
  </si>
  <si>
    <t>-1.1</t>
  </si>
  <si>
    <t>-1.11</t>
  </si>
  <si>
    <t>04/01/1977</t>
  </si>
  <si>
    <t>11/01/1977</t>
  </si>
  <si>
    <t>-1.71</t>
  </si>
  <si>
    <t>-8.96</t>
  </si>
  <si>
    <t>-1.28</t>
  </si>
  <si>
    <t>-1.4</t>
  </si>
  <si>
    <t>12/01/1980</t>
  </si>
  <si>
    <t>02/01/1981</t>
  </si>
  <si>
    <t>-1.16</t>
  </si>
  <si>
    <t>-1.88</t>
  </si>
  <si>
    <t>-0.94</t>
  </si>
  <si>
    <t>04/01/1982</t>
  </si>
  <si>
    <t>10/01/1982</t>
  </si>
  <si>
    <t>-4.48</t>
  </si>
  <si>
    <t>-0.75</t>
  </si>
  <si>
    <t>01/01/1984</t>
  </si>
  <si>
    <t>04/01/1984</t>
  </si>
  <si>
    <t>-3.28</t>
  </si>
  <si>
    <t>-1.09</t>
  </si>
  <si>
    <t>-1.32</t>
  </si>
  <si>
    <t>12/01/1985</t>
  </si>
  <si>
    <t>10/01/1986</t>
  </si>
  <si>
    <t>10</t>
  </si>
  <si>
    <t>-2.86</t>
  </si>
  <si>
    <t>-17.29</t>
  </si>
  <si>
    <t>-1.72</t>
  </si>
  <si>
    <t>11/01/1988</t>
  </si>
  <si>
    <t>12/01/1988</t>
  </si>
  <si>
    <t>1</t>
  </si>
  <si>
    <t>-1.12</t>
  </si>
  <si>
    <t>magnitude</t>
  </si>
  <si>
    <t>RANK</t>
  </si>
  <si>
    <t>DATE</t>
  </si>
  <si>
    <t>VALUE</t>
  </si>
  <si>
    <t>log(x)</t>
  </si>
  <si>
    <t>(log(x) – avg(log(x))^2</t>
  </si>
  <si>
    <t>(log(x) – avg(log(x))^3</t>
  </si>
  <si>
    <t>Return period Tr = (n+1)/m</t>
  </si>
  <si>
    <t>Exceedence probability 1/Tr</t>
  </si>
  <si>
    <t>No. in record</t>
  </si>
  <si>
    <t>Avg. value (x)</t>
  </si>
  <si>
    <t>Avg. log(x)</t>
  </si>
  <si>
    <t xml:space="preserve"> Sum {(logQ – avg(logQ))^2}</t>
  </si>
  <si>
    <t xml:space="preserve"> Sum {(logQ – avg(logQ))^3}</t>
  </si>
  <si>
    <t>Variance</t>
  </si>
  <si>
    <t>Stdev</t>
  </si>
  <si>
    <t>Skewness (Cs)</t>
  </si>
  <si>
    <t>Cs (lower)</t>
  </si>
  <si>
    <t>Cs (upper)</t>
  </si>
  <si>
    <t>Tr</t>
  </si>
  <si>
    <t>Slope</t>
  </si>
  <si>
    <t>K calculated</t>
  </si>
  <si>
    <t>Log Q</t>
  </si>
  <si>
    <t>Q</t>
  </si>
  <si>
    <t>K (-0.3)</t>
  </si>
  <si>
    <t>K (-0.4)</t>
  </si>
  <si>
    <t>K (0.1)</t>
  </si>
  <si>
    <t>K (0.2)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</si>
</sst>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Border="1"/>
    <xf numFmtId="164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opLeftCell="A10" workbookViewId="0">
      <selection activeCell="I3" sqref="I3:I27"/>
    </sheetView>
  </sheetViews>
  <sheetFormatPr defaultRowHeight="14.5" x14ac:dyDescent="0.35"/>
  <sheetData>
    <row r="1" spans="1:9" x14ac:dyDescent="0.35">
      <c r="A1" t="s">
        <v>0</v>
      </c>
    </row>
    <row r="2" spans="1:9" x14ac:dyDescent="0.3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3</v>
      </c>
      <c r="I2" t="s">
        <v>158</v>
      </c>
    </row>
    <row r="3" spans="1:9" x14ac:dyDescent="0.35">
      <c r="A3" t="s">
        <v>154</v>
      </c>
      <c r="B3" t="s">
        <v>155</v>
      </c>
      <c r="C3" t="s">
        <v>156</v>
      </c>
      <c r="D3" t="s">
        <v>157</v>
      </c>
      <c r="E3" t="s">
        <v>157</v>
      </c>
      <c r="F3" t="s">
        <v>157</v>
      </c>
      <c r="G3" t="s">
        <v>157</v>
      </c>
      <c r="H3">
        <f>C3*1</f>
        <v>1</v>
      </c>
      <c r="I3">
        <f>E3*-1</f>
        <v>1.1200000000000001</v>
      </c>
    </row>
    <row r="4" spans="1:9" x14ac:dyDescent="0.35">
      <c r="A4" t="s">
        <v>67</v>
      </c>
      <c r="B4" t="s">
        <v>68</v>
      </c>
      <c r="C4" t="s">
        <v>69</v>
      </c>
      <c r="D4" t="s">
        <v>28</v>
      </c>
      <c r="E4" t="s">
        <v>70</v>
      </c>
      <c r="F4" t="s">
        <v>71</v>
      </c>
      <c r="G4" t="s">
        <v>71</v>
      </c>
      <c r="H4">
        <f>C4*1</f>
        <v>2</v>
      </c>
      <c r="I4">
        <f>E4*-1</f>
        <v>1.69</v>
      </c>
    </row>
    <row r="5" spans="1:9" x14ac:dyDescent="0.35">
      <c r="A5" t="s">
        <v>104</v>
      </c>
      <c r="B5" t="s">
        <v>105</v>
      </c>
      <c r="C5" t="s">
        <v>38</v>
      </c>
      <c r="D5" t="s">
        <v>106</v>
      </c>
      <c r="E5" t="s">
        <v>107</v>
      </c>
      <c r="F5" t="s">
        <v>108</v>
      </c>
      <c r="G5" t="s">
        <v>60</v>
      </c>
      <c r="H5">
        <f>C5*1</f>
        <v>3</v>
      </c>
      <c r="I5">
        <f>E5*-1</f>
        <v>1.78</v>
      </c>
    </row>
    <row r="6" spans="1:9" x14ac:dyDescent="0.35">
      <c r="A6" t="s">
        <v>134</v>
      </c>
      <c r="B6" t="s">
        <v>135</v>
      </c>
      <c r="C6" t="s">
        <v>69</v>
      </c>
      <c r="D6" t="s">
        <v>136</v>
      </c>
      <c r="E6" t="s">
        <v>137</v>
      </c>
      <c r="F6" t="s">
        <v>138</v>
      </c>
      <c r="G6" t="s">
        <v>138</v>
      </c>
      <c r="H6">
        <f>C6*1</f>
        <v>2</v>
      </c>
      <c r="I6">
        <f>E6*-1</f>
        <v>1.88</v>
      </c>
    </row>
    <row r="7" spans="1:9" x14ac:dyDescent="0.35">
      <c r="A7" t="s">
        <v>36</v>
      </c>
      <c r="B7" t="s">
        <v>37</v>
      </c>
      <c r="C7" t="s">
        <v>38</v>
      </c>
      <c r="D7" t="s">
        <v>39</v>
      </c>
      <c r="E7" t="s">
        <v>40</v>
      </c>
      <c r="F7" t="s">
        <v>41</v>
      </c>
      <c r="G7" t="s">
        <v>34</v>
      </c>
      <c r="H7">
        <f>C7*1</f>
        <v>3</v>
      </c>
      <c r="I7">
        <f>E7*-1</f>
        <v>2.29</v>
      </c>
    </row>
    <row r="8" spans="1:9" x14ac:dyDescent="0.35">
      <c r="A8" t="s">
        <v>56</v>
      </c>
      <c r="B8" t="s">
        <v>57</v>
      </c>
      <c r="C8" t="s">
        <v>44</v>
      </c>
      <c r="D8" t="s">
        <v>48</v>
      </c>
      <c r="E8" t="s">
        <v>58</v>
      </c>
      <c r="F8" t="s">
        <v>59</v>
      </c>
      <c r="G8" t="s">
        <v>60</v>
      </c>
      <c r="H8">
        <f>C8*1</f>
        <v>5</v>
      </c>
      <c r="I8">
        <f>E8*-1</f>
        <v>2.79</v>
      </c>
    </row>
    <row r="9" spans="1:9" x14ac:dyDescent="0.35">
      <c r="A9" t="s">
        <v>143</v>
      </c>
      <c r="B9" t="s">
        <v>144</v>
      </c>
      <c r="C9" t="s">
        <v>38</v>
      </c>
      <c r="D9" t="s">
        <v>75</v>
      </c>
      <c r="E9" t="s">
        <v>145</v>
      </c>
      <c r="F9" t="s">
        <v>146</v>
      </c>
      <c r="G9" t="s">
        <v>147</v>
      </c>
      <c r="H9">
        <f>C9*1</f>
        <v>3</v>
      </c>
      <c r="I9">
        <f>E9*-1</f>
        <v>3.28</v>
      </c>
    </row>
    <row r="10" spans="1:9" x14ac:dyDescent="0.35">
      <c r="A10" t="s">
        <v>78</v>
      </c>
      <c r="B10" t="s">
        <v>79</v>
      </c>
      <c r="C10" t="s">
        <v>44</v>
      </c>
      <c r="D10" t="s">
        <v>80</v>
      </c>
      <c r="E10" t="s">
        <v>81</v>
      </c>
      <c r="F10" t="s">
        <v>82</v>
      </c>
      <c r="G10" t="s">
        <v>83</v>
      </c>
      <c r="H10">
        <f>C10*1</f>
        <v>5</v>
      </c>
      <c r="I10">
        <f>E10*-1</f>
        <v>3.41</v>
      </c>
    </row>
    <row r="11" spans="1:9" x14ac:dyDescent="0.35">
      <c r="A11" t="s">
        <v>91</v>
      </c>
      <c r="B11" t="s">
        <v>92</v>
      </c>
      <c r="C11" t="s">
        <v>44</v>
      </c>
      <c r="D11" t="s">
        <v>93</v>
      </c>
      <c r="E11" t="s">
        <v>94</v>
      </c>
      <c r="F11" t="s">
        <v>95</v>
      </c>
      <c r="G11" t="s">
        <v>96</v>
      </c>
      <c r="H11">
        <f>C11*1</f>
        <v>5</v>
      </c>
      <c r="I11">
        <f>E11*-1</f>
        <v>3.84</v>
      </c>
    </row>
    <row r="12" spans="1:9" x14ac:dyDescent="0.35">
      <c r="A12" t="s">
        <v>139</v>
      </c>
      <c r="B12" t="s">
        <v>140</v>
      </c>
      <c r="C12" t="s">
        <v>74</v>
      </c>
      <c r="D12" t="s">
        <v>27</v>
      </c>
      <c r="E12" t="s">
        <v>141</v>
      </c>
      <c r="F12" t="s">
        <v>142</v>
      </c>
      <c r="G12" t="s">
        <v>77</v>
      </c>
      <c r="H12">
        <f>C12*1</f>
        <v>6</v>
      </c>
      <c r="I12">
        <f>E12*-1</f>
        <v>4.4800000000000004</v>
      </c>
    </row>
    <row r="13" spans="1:9" x14ac:dyDescent="0.35">
      <c r="A13" t="s">
        <v>42</v>
      </c>
      <c r="B13" t="s">
        <v>43</v>
      </c>
      <c r="C13" t="s">
        <v>44</v>
      </c>
      <c r="D13" t="s">
        <v>45</v>
      </c>
      <c r="E13" t="s">
        <v>46</v>
      </c>
      <c r="F13" t="s">
        <v>47</v>
      </c>
      <c r="G13" t="s">
        <v>48</v>
      </c>
      <c r="H13">
        <f>C13*1</f>
        <v>5</v>
      </c>
      <c r="I13">
        <f>E13*-1</f>
        <v>4.6500000000000004</v>
      </c>
    </row>
    <row r="14" spans="1:9" x14ac:dyDescent="0.35">
      <c r="A14" t="s">
        <v>72</v>
      </c>
      <c r="B14" t="s">
        <v>73</v>
      </c>
      <c r="C14" t="s">
        <v>74</v>
      </c>
      <c r="D14" t="s">
        <v>75</v>
      </c>
      <c r="E14" t="s">
        <v>76</v>
      </c>
      <c r="F14" t="s">
        <v>77</v>
      </c>
      <c r="G14" t="s">
        <v>66</v>
      </c>
      <c r="H14">
        <f>C14*1</f>
        <v>6</v>
      </c>
      <c r="I14">
        <f>E14*-1</f>
        <v>4.83</v>
      </c>
    </row>
    <row r="15" spans="1:9" x14ac:dyDescent="0.35">
      <c r="A15" t="s">
        <v>29</v>
      </c>
      <c r="B15" t="s">
        <v>30</v>
      </c>
      <c r="C15" t="s">
        <v>31</v>
      </c>
      <c r="D15" t="s">
        <v>32</v>
      </c>
      <c r="E15" t="s">
        <v>33</v>
      </c>
      <c r="F15" t="s">
        <v>34</v>
      </c>
      <c r="G15" t="s">
        <v>35</v>
      </c>
      <c r="H15">
        <f>C15*1</f>
        <v>13</v>
      </c>
      <c r="I15">
        <f>E15*-1</f>
        <v>6.56</v>
      </c>
    </row>
    <row r="16" spans="1:9" x14ac:dyDescent="0.35">
      <c r="A16" t="s">
        <v>109</v>
      </c>
      <c r="B16" t="s">
        <v>110</v>
      </c>
      <c r="C16" t="s">
        <v>86</v>
      </c>
      <c r="D16" t="s">
        <v>111</v>
      </c>
      <c r="E16" t="s">
        <v>112</v>
      </c>
      <c r="F16" t="s">
        <v>113</v>
      </c>
      <c r="G16" t="s">
        <v>114</v>
      </c>
      <c r="H16">
        <f>C16*1</f>
        <v>7</v>
      </c>
      <c r="I16">
        <f>E16*-1</f>
        <v>7.04</v>
      </c>
    </row>
    <row r="17" spans="1:9" x14ac:dyDescent="0.35">
      <c r="A17" t="s">
        <v>122</v>
      </c>
      <c r="B17" t="s">
        <v>123</v>
      </c>
      <c r="C17" t="s">
        <v>86</v>
      </c>
      <c r="D17" t="s">
        <v>124</v>
      </c>
      <c r="E17" t="s">
        <v>125</v>
      </c>
      <c r="F17" t="s">
        <v>126</v>
      </c>
      <c r="G17" t="s">
        <v>127</v>
      </c>
      <c r="H17">
        <f>C17*1</f>
        <v>7</v>
      </c>
      <c r="I17">
        <f>E17*-1</f>
        <v>7.7</v>
      </c>
    </row>
    <row r="18" spans="1:9" x14ac:dyDescent="0.35">
      <c r="A18" t="s">
        <v>22</v>
      </c>
      <c r="B18" t="s">
        <v>23</v>
      </c>
      <c r="C18" t="s">
        <v>24</v>
      </c>
      <c r="D18" t="s">
        <v>25</v>
      </c>
      <c r="E18" t="s">
        <v>26</v>
      </c>
      <c r="F18" t="s">
        <v>27</v>
      </c>
      <c r="G18" t="s">
        <v>28</v>
      </c>
      <c r="H18">
        <f>C18*1</f>
        <v>8</v>
      </c>
      <c r="I18">
        <f>E18*-1</f>
        <v>8.14</v>
      </c>
    </row>
    <row r="19" spans="1:9" x14ac:dyDescent="0.35">
      <c r="A19" t="s">
        <v>84</v>
      </c>
      <c r="B19" t="s">
        <v>85</v>
      </c>
      <c r="C19" t="s">
        <v>86</v>
      </c>
      <c r="D19" t="s">
        <v>87</v>
      </c>
      <c r="E19" t="s">
        <v>88</v>
      </c>
      <c r="F19" t="s">
        <v>89</v>
      </c>
      <c r="G19" t="s">
        <v>90</v>
      </c>
      <c r="H19">
        <f>C19*1</f>
        <v>7</v>
      </c>
      <c r="I19">
        <f>E19*-1</f>
        <v>8.76</v>
      </c>
    </row>
    <row r="20" spans="1:9" x14ac:dyDescent="0.35">
      <c r="A20" t="s">
        <v>128</v>
      </c>
      <c r="B20" t="s">
        <v>129</v>
      </c>
      <c r="C20" t="s">
        <v>86</v>
      </c>
      <c r="D20" t="s">
        <v>130</v>
      </c>
      <c r="E20" t="s">
        <v>131</v>
      </c>
      <c r="F20" t="s">
        <v>132</v>
      </c>
      <c r="G20" t="s">
        <v>133</v>
      </c>
      <c r="H20">
        <f>C20*1</f>
        <v>7</v>
      </c>
      <c r="I20">
        <f>E20*-1</f>
        <v>8.9600000000000009</v>
      </c>
    </row>
    <row r="21" spans="1:9" x14ac:dyDescent="0.35">
      <c r="A21" t="s">
        <v>15</v>
      </c>
      <c r="B21" t="s">
        <v>16</v>
      </c>
      <c r="C21" t="s">
        <v>17</v>
      </c>
      <c r="D21" t="s">
        <v>18</v>
      </c>
      <c r="E21" t="s">
        <v>19</v>
      </c>
      <c r="F21" t="s">
        <v>20</v>
      </c>
      <c r="G21" t="s">
        <v>21</v>
      </c>
      <c r="H21">
        <f>C21*1</f>
        <v>9</v>
      </c>
      <c r="I21">
        <f>E21*-1</f>
        <v>12.15</v>
      </c>
    </row>
    <row r="22" spans="1:9" x14ac:dyDescent="0.35">
      <c r="A22" t="s">
        <v>97</v>
      </c>
      <c r="B22" t="s">
        <v>98</v>
      </c>
      <c r="C22" t="s">
        <v>99</v>
      </c>
      <c r="D22" t="s">
        <v>100</v>
      </c>
      <c r="E22" t="s">
        <v>101</v>
      </c>
      <c r="F22" t="s">
        <v>102</v>
      </c>
      <c r="G22" t="s">
        <v>103</v>
      </c>
      <c r="H22">
        <f>C22*1</f>
        <v>11</v>
      </c>
      <c r="I22">
        <f>E22*-1</f>
        <v>12.48</v>
      </c>
    </row>
    <row r="23" spans="1:9" x14ac:dyDescent="0.35">
      <c r="A23" t="s">
        <v>8</v>
      </c>
      <c r="B23" t="s">
        <v>9</v>
      </c>
      <c r="C23" t="s">
        <v>10</v>
      </c>
      <c r="D23" t="s">
        <v>11</v>
      </c>
      <c r="E23" t="s">
        <v>12</v>
      </c>
      <c r="F23" t="s">
        <v>13</v>
      </c>
      <c r="G23" t="s">
        <v>14</v>
      </c>
      <c r="H23">
        <f>C23*1</f>
        <v>17</v>
      </c>
      <c r="I23">
        <f>E23*-1</f>
        <v>16.190000000000001</v>
      </c>
    </row>
    <row r="24" spans="1:9" x14ac:dyDescent="0.35">
      <c r="A24" t="s">
        <v>61</v>
      </c>
      <c r="B24" t="s">
        <v>62</v>
      </c>
      <c r="C24" t="s">
        <v>63</v>
      </c>
      <c r="D24" t="s">
        <v>64</v>
      </c>
      <c r="E24" t="s">
        <v>65</v>
      </c>
      <c r="F24" t="s">
        <v>41</v>
      </c>
      <c r="G24" t="s">
        <v>66</v>
      </c>
      <c r="H24">
        <f>C24*1</f>
        <v>22</v>
      </c>
      <c r="I24">
        <f>E24*-1</f>
        <v>16.670000000000002</v>
      </c>
    </row>
    <row r="25" spans="1:9" x14ac:dyDescent="0.35">
      <c r="A25" t="s">
        <v>148</v>
      </c>
      <c r="B25" t="s">
        <v>149</v>
      </c>
      <c r="C25" t="s">
        <v>150</v>
      </c>
      <c r="D25" t="s">
        <v>151</v>
      </c>
      <c r="E25" t="s">
        <v>152</v>
      </c>
      <c r="F25" t="s">
        <v>100</v>
      </c>
      <c r="G25" t="s">
        <v>153</v>
      </c>
      <c r="H25">
        <f>C25*1</f>
        <v>10</v>
      </c>
      <c r="I25">
        <f>E25*-1</f>
        <v>17.29</v>
      </c>
    </row>
    <row r="26" spans="1:9" x14ac:dyDescent="0.35">
      <c r="A26" t="s">
        <v>115</v>
      </c>
      <c r="B26" t="s">
        <v>116</v>
      </c>
      <c r="C26" t="s">
        <v>117</v>
      </c>
      <c r="D26" t="s">
        <v>118</v>
      </c>
      <c r="E26" t="s">
        <v>119</v>
      </c>
      <c r="F26" t="s">
        <v>120</v>
      </c>
      <c r="G26" t="s">
        <v>121</v>
      </c>
      <c r="H26">
        <f>C26*1</f>
        <v>14</v>
      </c>
      <c r="I26">
        <f>E26*-1</f>
        <v>17.66</v>
      </c>
    </row>
    <row r="27" spans="1:9" x14ac:dyDescent="0.35">
      <c r="A27" t="s">
        <v>49</v>
      </c>
      <c r="B27" t="s">
        <v>50</v>
      </c>
      <c r="C27" t="s">
        <v>51</v>
      </c>
      <c r="D27" t="s">
        <v>52</v>
      </c>
      <c r="E27" t="s">
        <v>53</v>
      </c>
      <c r="F27" t="s">
        <v>54</v>
      </c>
      <c r="G27" t="s">
        <v>55</v>
      </c>
      <c r="H27">
        <f>C27*1</f>
        <v>26</v>
      </c>
      <c r="I27">
        <f>E27*-1</f>
        <v>45.31</v>
      </c>
    </row>
  </sheetData>
  <sortState xmlns:xlrd2="http://schemas.microsoft.com/office/spreadsheetml/2017/richdata2" ref="A3:I28">
    <sortCondition ref="I18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F12DF-E4AE-4883-A1E0-206F70B41002}">
  <dimension ref="A1:K36"/>
  <sheetViews>
    <sheetView topLeftCell="A20" workbookViewId="0">
      <selection activeCell="D30" sqref="D30:D36"/>
    </sheetView>
  </sheetViews>
  <sheetFormatPr defaultRowHeight="14.5" x14ac:dyDescent="0.35"/>
  <sheetData>
    <row r="1" spans="1:11" x14ac:dyDescent="0.35">
      <c r="A1" t="s">
        <v>159</v>
      </c>
      <c r="B1" t="s">
        <v>160</v>
      </c>
      <c r="C1" t="s">
        <v>161</v>
      </c>
      <c r="D1" t="s">
        <v>162</v>
      </c>
      <c r="E1" t="s">
        <v>163</v>
      </c>
      <c r="F1" t="s">
        <v>164</v>
      </c>
      <c r="G1" t="s">
        <v>165</v>
      </c>
      <c r="H1" t="s">
        <v>166</v>
      </c>
      <c r="J1" t="s">
        <v>167</v>
      </c>
      <c r="K1">
        <f>COUNT(C2:C26)</f>
        <v>25</v>
      </c>
    </row>
    <row r="2" spans="1:11" x14ac:dyDescent="0.35">
      <c r="A2">
        <v>1</v>
      </c>
      <c r="B2" t="s">
        <v>154</v>
      </c>
      <c r="C2">
        <v>1</v>
      </c>
      <c r="D2">
        <f t="shared" ref="D2:D26" si="0">LOG(C2)</f>
        <v>0</v>
      </c>
      <c r="E2">
        <f t="shared" ref="E2:E26" si="1">(D2-$K$3)^2</f>
        <v>0.63442116786206404</v>
      </c>
      <c r="F2">
        <f t="shared" ref="F2:F26" si="2">(D2-$K$3)^3</f>
        <v>-0.50532001177814356</v>
      </c>
      <c r="G2">
        <f t="shared" ref="G2:G26" si="3">($K$1+1)/A2</f>
        <v>26</v>
      </c>
      <c r="H2">
        <f t="shared" ref="H2:H26" si="4">1/G2</f>
        <v>3.8461538461538464E-2</v>
      </c>
      <c r="J2" t="s">
        <v>168</v>
      </c>
      <c r="K2">
        <f>AVERAGE(C2:C26)</f>
        <v>8.16</v>
      </c>
    </row>
    <row r="3" spans="1:11" x14ac:dyDescent="0.35">
      <c r="A3">
        <v>2</v>
      </c>
      <c r="B3" t="s">
        <v>67</v>
      </c>
      <c r="C3">
        <v>2</v>
      </c>
      <c r="D3">
        <f t="shared" si="0"/>
        <v>0.3010299956639812</v>
      </c>
      <c r="E3">
        <f t="shared" si="1"/>
        <v>0.24549607264505782</v>
      </c>
      <c r="F3">
        <f t="shared" si="2"/>
        <v>-0.12163731449833637</v>
      </c>
      <c r="G3">
        <f t="shared" si="3"/>
        <v>13</v>
      </c>
      <c r="H3">
        <f t="shared" si="4"/>
        <v>7.6923076923076927E-2</v>
      </c>
      <c r="J3" t="s">
        <v>169</v>
      </c>
      <c r="K3">
        <f>AVERAGE(D2:D26)</f>
        <v>0.79650559813604827</v>
      </c>
    </row>
    <row r="4" spans="1:11" x14ac:dyDescent="0.35">
      <c r="A4">
        <v>3</v>
      </c>
      <c r="B4" t="s">
        <v>134</v>
      </c>
      <c r="C4">
        <v>2</v>
      </c>
      <c r="D4">
        <f t="shared" si="0"/>
        <v>0.3010299956639812</v>
      </c>
      <c r="E4">
        <f t="shared" si="1"/>
        <v>0.24549607264505782</v>
      </c>
      <c r="F4">
        <f t="shared" si="2"/>
        <v>-0.12163731449833637</v>
      </c>
      <c r="G4">
        <f t="shared" si="3"/>
        <v>8.6666666666666661</v>
      </c>
      <c r="H4">
        <f t="shared" si="4"/>
        <v>0.11538461538461539</v>
      </c>
      <c r="J4" t="s">
        <v>170</v>
      </c>
      <c r="K4">
        <f>SUM(E2:E26)</f>
        <v>2.7090618488981546</v>
      </c>
    </row>
    <row r="5" spans="1:11" x14ac:dyDescent="0.35">
      <c r="A5">
        <v>4</v>
      </c>
      <c r="B5" t="s">
        <v>36</v>
      </c>
      <c r="C5">
        <v>3</v>
      </c>
      <c r="D5">
        <f t="shared" si="0"/>
        <v>0.47712125471966244</v>
      </c>
      <c r="E5">
        <f t="shared" si="1"/>
        <v>0.10200635881951588</v>
      </c>
      <c r="F5">
        <f t="shared" si="2"/>
        <v>-3.2579233935867334E-2</v>
      </c>
      <c r="G5">
        <f t="shared" si="3"/>
        <v>6.5</v>
      </c>
      <c r="H5">
        <f t="shared" si="4"/>
        <v>0.15384615384615385</v>
      </c>
      <c r="J5" t="s">
        <v>171</v>
      </c>
      <c r="K5">
        <f>SUM(F2:F26)</f>
        <v>-0.26564868982706524</v>
      </c>
    </row>
    <row r="6" spans="1:11" x14ac:dyDescent="0.35">
      <c r="A6">
        <v>5</v>
      </c>
      <c r="B6" t="s">
        <v>104</v>
      </c>
      <c r="C6">
        <v>3</v>
      </c>
      <c r="D6">
        <f t="shared" si="0"/>
        <v>0.47712125471966244</v>
      </c>
      <c r="E6">
        <f t="shared" si="1"/>
        <v>0.10200635881951588</v>
      </c>
      <c r="F6">
        <f t="shared" si="2"/>
        <v>-3.2579233935867334E-2</v>
      </c>
      <c r="G6">
        <f t="shared" si="3"/>
        <v>5.2</v>
      </c>
      <c r="H6">
        <f t="shared" si="4"/>
        <v>0.19230769230769229</v>
      </c>
      <c r="J6" t="s">
        <v>172</v>
      </c>
      <c r="K6">
        <f>VAR(D2:D26)</f>
        <v>0.11287757703742307</v>
      </c>
    </row>
    <row r="7" spans="1:11" x14ac:dyDescent="0.35">
      <c r="A7">
        <v>6</v>
      </c>
      <c r="B7" t="s">
        <v>143</v>
      </c>
      <c r="C7">
        <v>3</v>
      </c>
      <c r="D7">
        <f t="shared" si="0"/>
        <v>0.47712125471966244</v>
      </c>
      <c r="E7">
        <f t="shared" si="1"/>
        <v>0.10200635881951588</v>
      </c>
      <c r="F7">
        <f t="shared" si="2"/>
        <v>-3.2579233935867334E-2</v>
      </c>
      <c r="G7">
        <f t="shared" si="3"/>
        <v>4.333333333333333</v>
      </c>
      <c r="H7">
        <f t="shared" si="4"/>
        <v>0.23076923076923078</v>
      </c>
      <c r="J7" t="s">
        <v>173</v>
      </c>
      <c r="K7">
        <f>STDEV(D2:D26)</f>
        <v>0.33597258375859046</v>
      </c>
    </row>
    <row r="8" spans="1:11" x14ac:dyDescent="0.35">
      <c r="A8">
        <v>7</v>
      </c>
      <c r="B8" t="s">
        <v>42</v>
      </c>
      <c r="C8">
        <v>5</v>
      </c>
      <c r="D8">
        <f t="shared" si="0"/>
        <v>0.69897000433601886</v>
      </c>
      <c r="E8">
        <f t="shared" si="1"/>
        <v>9.5131920579243356E-3</v>
      </c>
      <c r="F8">
        <f t="shared" si="2"/>
        <v>-9.2787483630337386E-4</v>
      </c>
      <c r="G8">
        <f t="shared" si="3"/>
        <v>3.7142857142857144</v>
      </c>
      <c r="H8">
        <f t="shared" si="4"/>
        <v>0.26923076923076922</v>
      </c>
      <c r="J8" t="s">
        <v>174</v>
      </c>
      <c r="K8">
        <f>SKEW(D2:D26)</f>
        <v>-0.31724668407075768</v>
      </c>
    </row>
    <row r="9" spans="1:11" x14ac:dyDescent="0.35">
      <c r="A9">
        <v>8</v>
      </c>
      <c r="B9" t="s">
        <v>56</v>
      </c>
      <c r="C9">
        <v>5</v>
      </c>
      <c r="D9">
        <f t="shared" si="0"/>
        <v>0.69897000433601886</v>
      </c>
      <c r="E9">
        <f t="shared" si="1"/>
        <v>9.5131920579243356E-3</v>
      </c>
      <c r="F9">
        <f t="shared" si="2"/>
        <v>-9.2787483630337386E-4</v>
      </c>
      <c r="G9">
        <f t="shared" si="3"/>
        <v>3.25</v>
      </c>
      <c r="H9">
        <f t="shared" si="4"/>
        <v>0.30769230769230771</v>
      </c>
      <c r="J9" t="s">
        <v>175</v>
      </c>
      <c r="K9">
        <v>-0.3</v>
      </c>
    </row>
    <row r="10" spans="1:11" x14ac:dyDescent="0.35">
      <c r="A10">
        <v>9</v>
      </c>
      <c r="B10" t="s">
        <v>78</v>
      </c>
      <c r="C10">
        <v>5</v>
      </c>
      <c r="D10">
        <f t="shared" si="0"/>
        <v>0.69897000433601886</v>
      </c>
      <c r="E10">
        <f t="shared" si="1"/>
        <v>9.5131920579243356E-3</v>
      </c>
      <c r="F10">
        <f t="shared" si="2"/>
        <v>-9.2787483630337386E-4</v>
      </c>
      <c r="G10">
        <f t="shared" si="3"/>
        <v>2.8888888888888888</v>
      </c>
      <c r="H10">
        <f t="shared" si="4"/>
        <v>0.34615384615384615</v>
      </c>
      <c r="J10" t="s">
        <v>176</v>
      </c>
      <c r="K10">
        <v>-0.4</v>
      </c>
    </row>
    <row r="11" spans="1:11" x14ac:dyDescent="0.35">
      <c r="A11">
        <v>10</v>
      </c>
      <c r="B11" t="s">
        <v>91</v>
      </c>
      <c r="C11">
        <v>5</v>
      </c>
      <c r="D11">
        <f t="shared" si="0"/>
        <v>0.69897000433601886</v>
      </c>
      <c r="E11">
        <f t="shared" si="1"/>
        <v>9.5131920579243356E-3</v>
      </c>
      <c r="F11">
        <f t="shared" si="2"/>
        <v>-9.2787483630337386E-4</v>
      </c>
      <c r="G11">
        <f t="shared" si="3"/>
        <v>2.6</v>
      </c>
      <c r="H11">
        <f t="shared" si="4"/>
        <v>0.38461538461538458</v>
      </c>
    </row>
    <row r="12" spans="1:11" x14ac:dyDescent="0.35">
      <c r="A12">
        <v>11</v>
      </c>
      <c r="B12" t="s">
        <v>72</v>
      </c>
      <c r="C12">
        <v>6</v>
      </c>
      <c r="D12">
        <f t="shared" si="0"/>
        <v>0.77815125038364363</v>
      </c>
      <c r="E12">
        <f t="shared" si="1"/>
        <v>3.3688208141620097E-4</v>
      </c>
      <c r="F12">
        <f t="shared" si="2"/>
        <v>-6.1832508738668422E-6</v>
      </c>
      <c r="G12">
        <f t="shared" si="3"/>
        <v>2.3636363636363638</v>
      </c>
      <c r="H12">
        <f t="shared" si="4"/>
        <v>0.42307692307692307</v>
      </c>
    </row>
    <row r="13" spans="1:11" x14ac:dyDescent="0.35">
      <c r="A13">
        <v>12</v>
      </c>
      <c r="B13" t="s">
        <v>139</v>
      </c>
      <c r="C13">
        <v>6</v>
      </c>
      <c r="D13">
        <f t="shared" si="0"/>
        <v>0.77815125038364363</v>
      </c>
      <c r="E13">
        <f t="shared" si="1"/>
        <v>3.3688208141620097E-4</v>
      </c>
      <c r="F13">
        <f t="shared" si="2"/>
        <v>-6.1832508738668422E-6</v>
      </c>
      <c r="G13">
        <f t="shared" si="3"/>
        <v>2.1666666666666665</v>
      </c>
      <c r="H13">
        <f t="shared" si="4"/>
        <v>0.46153846153846156</v>
      </c>
    </row>
    <row r="14" spans="1:11" x14ac:dyDescent="0.35">
      <c r="A14">
        <v>13</v>
      </c>
      <c r="B14" t="s">
        <v>84</v>
      </c>
      <c r="C14">
        <v>7</v>
      </c>
      <c r="D14">
        <f t="shared" si="0"/>
        <v>0.84509804001425681</v>
      </c>
      <c r="E14">
        <f t="shared" si="1"/>
        <v>2.3612254076870757E-3</v>
      </c>
      <c r="F14">
        <f t="shared" si="2"/>
        <v>1.1473770838438351E-4</v>
      </c>
      <c r="G14">
        <f t="shared" si="3"/>
        <v>2</v>
      </c>
      <c r="H14">
        <f t="shared" si="4"/>
        <v>0.5</v>
      </c>
    </row>
    <row r="15" spans="1:11" x14ac:dyDescent="0.35">
      <c r="A15">
        <v>14</v>
      </c>
      <c r="B15" t="s">
        <v>109</v>
      </c>
      <c r="C15">
        <v>7</v>
      </c>
      <c r="D15">
        <f t="shared" si="0"/>
        <v>0.84509804001425681</v>
      </c>
      <c r="E15">
        <f t="shared" si="1"/>
        <v>2.3612254076870757E-3</v>
      </c>
      <c r="F15">
        <f t="shared" si="2"/>
        <v>1.1473770838438351E-4</v>
      </c>
      <c r="G15">
        <f t="shared" si="3"/>
        <v>1.8571428571428572</v>
      </c>
      <c r="H15">
        <f t="shared" si="4"/>
        <v>0.53846153846153844</v>
      </c>
    </row>
    <row r="16" spans="1:11" x14ac:dyDescent="0.35">
      <c r="A16">
        <v>15</v>
      </c>
      <c r="B16" t="s">
        <v>122</v>
      </c>
      <c r="C16">
        <v>7</v>
      </c>
      <c r="D16">
        <f t="shared" si="0"/>
        <v>0.84509804001425681</v>
      </c>
      <c r="E16">
        <f t="shared" si="1"/>
        <v>2.3612254076870757E-3</v>
      </c>
      <c r="F16">
        <f t="shared" si="2"/>
        <v>1.1473770838438351E-4</v>
      </c>
      <c r="G16">
        <f t="shared" si="3"/>
        <v>1.7333333333333334</v>
      </c>
      <c r="H16">
        <f t="shared" si="4"/>
        <v>0.57692307692307687</v>
      </c>
    </row>
    <row r="17" spans="1:8" x14ac:dyDescent="0.35">
      <c r="A17">
        <v>16</v>
      </c>
      <c r="B17" t="s">
        <v>128</v>
      </c>
      <c r="C17">
        <v>7</v>
      </c>
      <c r="D17">
        <f t="shared" si="0"/>
        <v>0.84509804001425681</v>
      </c>
      <c r="E17">
        <f t="shared" si="1"/>
        <v>2.3612254076870757E-3</v>
      </c>
      <c r="F17">
        <f t="shared" si="2"/>
        <v>1.1473770838438351E-4</v>
      </c>
      <c r="G17">
        <f t="shared" si="3"/>
        <v>1.625</v>
      </c>
      <c r="H17">
        <f t="shared" si="4"/>
        <v>0.61538461538461542</v>
      </c>
    </row>
    <row r="18" spans="1:8" x14ac:dyDescent="0.35">
      <c r="A18">
        <v>17</v>
      </c>
      <c r="B18" t="s">
        <v>22</v>
      </c>
      <c r="C18">
        <v>8</v>
      </c>
      <c r="D18">
        <f t="shared" si="0"/>
        <v>0.90308998699194354</v>
      </c>
      <c r="E18">
        <f t="shared" si="1"/>
        <v>1.1360231947784693E-2</v>
      </c>
      <c r="F18">
        <f t="shared" si="2"/>
        <v>1.2108233794158483E-3</v>
      </c>
      <c r="G18">
        <f t="shared" si="3"/>
        <v>1.5294117647058822</v>
      </c>
      <c r="H18">
        <f t="shared" si="4"/>
        <v>0.65384615384615385</v>
      </c>
    </row>
    <row r="19" spans="1:8" x14ac:dyDescent="0.35">
      <c r="A19">
        <v>18</v>
      </c>
      <c r="B19" t="s">
        <v>15</v>
      </c>
      <c r="C19">
        <v>9</v>
      </c>
      <c r="D19">
        <f t="shared" si="0"/>
        <v>0.95424250943932487</v>
      </c>
      <c r="E19">
        <f t="shared" si="1"/>
        <v>2.4880933187497751E-2</v>
      </c>
      <c r="F19">
        <f t="shared" si="2"/>
        <v>3.9246415513390842E-3</v>
      </c>
      <c r="G19">
        <f t="shared" si="3"/>
        <v>1.4444444444444444</v>
      </c>
      <c r="H19">
        <f t="shared" si="4"/>
        <v>0.69230769230769229</v>
      </c>
    </row>
    <row r="20" spans="1:8" x14ac:dyDescent="0.35">
      <c r="A20">
        <v>19</v>
      </c>
      <c r="B20" t="s">
        <v>148</v>
      </c>
      <c r="C20">
        <v>10</v>
      </c>
      <c r="D20">
        <f t="shared" si="0"/>
        <v>1</v>
      </c>
      <c r="E20">
        <f t="shared" si="1"/>
        <v>4.1409971589967481E-2</v>
      </c>
      <c r="F20">
        <f t="shared" si="2"/>
        <v>8.4266973999036678E-3</v>
      </c>
      <c r="G20">
        <f t="shared" si="3"/>
        <v>1.368421052631579</v>
      </c>
      <c r="H20">
        <f t="shared" si="4"/>
        <v>0.73076923076923073</v>
      </c>
    </row>
    <row r="21" spans="1:8" x14ac:dyDescent="0.35">
      <c r="A21">
        <v>20</v>
      </c>
      <c r="B21" t="s">
        <v>97</v>
      </c>
      <c r="C21">
        <v>11</v>
      </c>
      <c r="D21">
        <f t="shared" si="0"/>
        <v>1.0413926851582251</v>
      </c>
      <c r="E21">
        <f t="shared" si="1"/>
        <v>5.9969685390207229E-2</v>
      </c>
      <c r="F21">
        <f t="shared" si="2"/>
        <v>1.4685801564844246E-2</v>
      </c>
      <c r="G21">
        <f t="shared" si="3"/>
        <v>1.3</v>
      </c>
      <c r="H21">
        <f t="shared" si="4"/>
        <v>0.76923076923076916</v>
      </c>
    </row>
    <row r="22" spans="1:8" x14ac:dyDescent="0.35">
      <c r="A22">
        <v>21</v>
      </c>
      <c r="B22" t="s">
        <v>29</v>
      </c>
      <c r="C22">
        <v>13</v>
      </c>
      <c r="D22">
        <f t="shared" si="0"/>
        <v>1.1139433523068367</v>
      </c>
      <c r="E22">
        <f t="shared" si="1"/>
        <v>0.10076672777299392</v>
      </c>
      <c r="F22">
        <f t="shared" si="2"/>
        <v>3.1987163759398404E-2</v>
      </c>
      <c r="G22">
        <f t="shared" si="3"/>
        <v>1.2380952380952381</v>
      </c>
      <c r="H22">
        <f t="shared" si="4"/>
        <v>0.80769230769230771</v>
      </c>
    </row>
    <row r="23" spans="1:8" x14ac:dyDescent="0.35">
      <c r="A23">
        <v>22</v>
      </c>
      <c r="B23" t="s">
        <v>115</v>
      </c>
      <c r="C23">
        <v>14</v>
      </c>
      <c r="D23">
        <f t="shared" si="0"/>
        <v>1.146128035678238</v>
      </c>
      <c r="E23">
        <f t="shared" si="1"/>
        <v>0.12223584883294233</v>
      </c>
      <c r="F23">
        <f t="shared" si="2"/>
        <v>4.2736395424011919E-2</v>
      </c>
      <c r="G23">
        <f t="shared" si="3"/>
        <v>1.1818181818181819</v>
      </c>
      <c r="H23">
        <f t="shared" si="4"/>
        <v>0.84615384615384615</v>
      </c>
    </row>
    <row r="24" spans="1:8" x14ac:dyDescent="0.35">
      <c r="A24">
        <v>23</v>
      </c>
      <c r="B24" t="s">
        <v>8</v>
      </c>
      <c r="C24">
        <v>17</v>
      </c>
      <c r="D24">
        <f t="shared" si="0"/>
        <v>1.2304489213782739</v>
      </c>
      <c r="E24">
        <f t="shared" si="1"/>
        <v>0.18830680778650671</v>
      </c>
      <c r="F24">
        <f t="shared" si="2"/>
        <v>8.1714481960011728E-2</v>
      </c>
      <c r="G24">
        <f t="shared" si="3"/>
        <v>1.1304347826086956</v>
      </c>
      <c r="H24">
        <f t="shared" si="4"/>
        <v>0.88461538461538469</v>
      </c>
    </row>
    <row r="25" spans="1:8" x14ac:dyDescent="0.35">
      <c r="A25">
        <v>24</v>
      </c>
      <c r="B25" t="s">
        <v>61</v>
      </c>
      <c r="C25">
        <v>22</v>
      </c>
      <c r="D25">
        <f t="shared" si="0"/>
        <v>1.3424226808222062</v>
      </c>
      <c r="E25">
        <f t="shared" si="1"/>
        <v>0.29802546116856538</v>
      </c>
      <c r="F25">
        <f t="shared" si="2"/>
        <v>0.16269719032734004</v>
      </c>
      <c r="G25">
        <f t="shared" si="3"/>
        <v>1.0833333333333333</v>
      </c>
      <c r="H25">
        <f t="shared" si="4"/>
        <v>0.92307692307692313</v>
      </c>
    </row>
    <row r="26" spans="1:8" x14ac:dyDescent="0.35">
      <c r="A26">
        <v>25</v>
      </c>
      <c r="B26" t="s">
        <v>49</v>
      </c>
      <c r="C26">
        <v>26</v>
      </c>
      <c r="D26">
        <f t="shared" si="0"/>
        <v>1.414973347970818</v>
      </c>
      <c r="E26">
        <f t="shared" si="1"/>
        <v>0.38250235758568329</v>
      </c>
      <c r="F26">
        <f t="shared" si="2"/>
        <v>0.23656537240251199</v>
      </c>
      <c r="G26">
        <f t="shared" si="3"/>
        <v>1.04</v>
      </c>
      <c r="H26">
        <f t="shared" si="4"/>
        <v>0.96153846153846145</v>
      </c>
    </row>
    <row r="29" spans="1:8" x14ac:dyDescent="0.35">
      <c r="B29" t="s">
        <v>177</v>
      </c>
      <c r="C29" t="s">
        <v>182</v>
      </c>
      <c r="D29" t="s">
        <v>183</v>
      </c>
      <c r="E29" t="s">
        <v>178</v>
      </c>
      <c r="F29" t="s">
        <v>179</v>
      </c>
      <c r="G29" t="s">
        <v>180</v>
      </c>
      <c r="H29" s="1" t="s">
        <v>181</v>
      </c>
    </row>
    <row r="30" spans="1:8" x14ac:dyDescent="0.35">
      <c r="B30">
        <v>2</v>
      </c>
      <c r="C30">
        <v>0.05</v>
      </c>
      <c r="D30">
        <v>6.6000000000000003E-2</v>
      </c>
      <c r="E30">
        <f>(C30-D30)/($K$9-$K$10)</f>
        <v>-0.15999999999999995</v>
      </c>
      <c r="F30" s="2">
        <f>C30+(E30*($K$8-$K$9))</f>
        <v>5.2759469451321234E-2</v>
      </c>
      <c r="G30" s="2">
        <f t="shared" ref="G30:G36" si="5">$K$3+(F30*$K$7)</f>
        <v>0.81423133340534104</v>
      </c>
      <c r="H30" s="3">
        <f t="shared" ref="H30:H36" si="6">10^G30</f>
        <v>6.5197558606232313</v>
      </c>
    </row>
    <row r="31" spans="1:8" x14ac:dyDescent="0.35">
      <c r="B31">
        <v>5</v>
      </c>
      <c r="C31">
        <v>0.85299999999999998</v>
      </c>
      <c r="D31">
        <v>0.85499999999999998</v>
      </c>
      <c r="E31">
        <f t="shared" ref="E31:E36" si="7">(C31-D31)/($K$9-$K$10)</f>
        <v>-2.0000000000000011E-2</v>
      </c>
      <c r="F31" s="2">
        <f t="shared" ref="F31:F36" si="8">C31+(E31*($K$8-$K$9))</f>
        <v>0.85334493368141517</v>
      </c>
      <c r="G31" s="2">
        <f t="shared" si="5"/>
        <v>1.0832061003422964</v>
      </c>
      <c r="H31" s="3">
        <f t="shared" si="6"/>
        <v>12.11172775670962</v>
      </c>
    </row>
    <row r="32" spans="1:8" x14ac:dyDescent="0.35">
      <c r="B32">
        <v>10</v>
      </c>
      <c r="C32">
        <v>1.2450000000000001</v>
      </c>
      <c r="D32">
        <v>1.2310000000000001</v>
      </c>
      <c r="E32">
        <f t="shared" si="7"/>
        <v>0.14000000000000007</v>
      </c>
      <c r="F32" s="2">
        <f t="shared" si="8"/>
        <v>1.242585464230094</v>
      </c>
      <c r="G32" s="2">
        <f t="shared" si="5"/>
        <v>1.2139802470943004</v>
      </c>
      <c r="H32" s="3">
        <f t="shared" si="6"/>
        <v>16.367420762103766</v>
      </c>
    </row>
    <row r="33" spans="2:8" x14ac:dyDescent="0.35">
      <c r="B33">
        <v>25</v>
      </c>
      <c r="C33">
        <v>1.643</v>
      </c>
      <c r="D33">
        <v>1.6060000000000001</v>
      </c>
      <c r="E33">
        <f t="shared" si="7"/>
        <v>0.36999999999999911</v>
      </c>
      <c r="F33" s="2">
        <f t="shared" si="8"/>
        <v>1.6366187268938197</v>
      </c>
      <c r="G33" s="2">
        <f t="shared" si="5"/>
        <v>1.3463646204382598</v>
      </c>
      <c r="H33" s="3">
        <f t="shared" si="6"/>
        <v>22.200595320462256</v>
      </c>
    </row>
    <row r="34" spans="2:8" x14ac:dyDescent="0.35">
      <c r="B34">
        <v>50</v>
      </c>
      <c r="C34">
        <v>1.89</v>
      </c>
      <c r="D34">
        <v>1.8340000000000001</v>
      </c>
      <c r="E34">
        <f t="shared" si="7"/>
        <v>0.55999999999999805</v>
      </c>
      <c r="F34" s="2">
        <f t="shared" si="8"/>
        <v>1.8803418569203756</v>
      </c>
      <c r="G34" s="2">
        <f t="shared" si="5"/>
        <v>1.4282489101550127</v>
      </c>
      <c r="H34" s="3">
        <f t="shared" si="6"/>
        <v>26.807042949311366</v>
      </c>
    </row>
    <row r="35" spans="2:8" x14ac:dyDescent="0.35">
      <c r="B35">
        <v>100</v>
      </c>
      <c r="C35">
        <v>2.1040000000000001</v>
      </c>
      <c r="D35">
        <v>2.0289999999999999</v>
      </c>
      <c r="E35">
        <f t="shared" si="7"/>
        <v>0.75000000000000155</v>
      </c>
      <c r="F35" s="2">
        <f t="shared" si="8"/>
        <v>2.091064986946932</v>
      </c>
      <c r="G35" s="2">
        <f t="shared" si="5"/>
        <v>1.4990461046077321</v>
      </c>
      <c r="H35" s="3">
        <f t="shared" si="6"/>
        <v>31.553395757580972</v>
      </c>
    </row>
    <row r="36" spans="2:8" x14ac:dyDescent="0.35">
      <c r="B36">
        <v>200</v>
      </c>
      <c r="C36">
        <v>2.294</v>
      </c>
      <c r="D36">
        <v>2.2010000000000001</v>
      </c>
      <c r="E36">
        <f t="shared" si="7"/>
        <v>0.92999999999999938</v>
      </c>
      <c r="F36" s="2">
        <f t="shared" si="8"/>
        <v>2.2779605838141954</v>
      </c>
      <c r="G36" s="2">
        <f t="shared" si="5"/>
        <v>1.5618379011803305</v>
      </c>
      <c r="H36" s="3">
        <f t="shared" si="6"/>
        <v>36.461782925940014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3108F-404E-49C7-84AE-A2AF53D97A6C}">
  <dimension ref="A1:K36"/>
  <sheetViews>
    <sheetView tabSelected="1" topLeftCell="A19" workbookViewId="0">
      <selection activeCell="F28" sqref="F28"/>
    </sheetView>
  </sheetViews>
  <sheetFormatPr defaultRowHeight="14.5" x14ac:dyDescent="0.35"/>
  <sheetData>
    <row r="1" spans="1:11" x14ac:dyDescent="0.35">
      <c r="A1" t="s">
        <v>159</v>
      </c>
      <c r="B1" t="s">
        <v>160</v>
      </c>
      <c r="C1" t="s">
        <v>161</v>
      </c>
      <c r="D1" t="s">
        <v>162</v>
      </c>
      <c r="E1" t="s">
        <v>163</v>
      </c>
      <c r="F1" t="s">
        <v>164</v>
      </c>
      <c r="G1" t="s">
        <v>165</v>
      </c>
      <c r="H1" t="s">
        <v>166</v>
      </c>
      <c r="J1" t="s">
        <v>167</v>
      </c>
      <c r="K1">
        <f>COUNT(C2:C26)</f>
        <v>25</v>
      </c>
    </row>
    <row r="2" spans="1:11" x14ac:dyDescent="0.35">
      <c r="A2">
        <v>1</v>
      </c>
      <c r="B2" t="s">
        <v>154</v>
      </c>
      <c r="C2">
        <v>1.1200000000000001</v>
      </c>
      <c r="D2">
        <f t="shared" ref="D2:D26" si="0">LOG(C2)</f>
        <v>4.9218022670181653E-2</v>
      </c>
      <c r="E2">
        <f t="shared" ref="E2:E26" si="1">(D2-$K$3)^2</f>
        <v>0.52543164888112148</v>
      </c>
      <c r="F2">
        <f t="shared" ref="F2:F26" si="2">(D2-$K$3)^3</f>
        <v>-0.38086787499629587</v>
      </c>
      <c r="G2">
        <f t="shared" ref="G2:G26" si="3">($K$1+1)/A2</f>
        <v>26</v>
      </c>
      <c r="H2">
        <f t="shared" ref="H2:H26" si="4">1/G2</f>
        <v>3.8461538461538464E-2</v>
      </c>
      <c r="J2" t="s">
        <v>168</v>
      </c>
      <c r="K2">
        <f>AVERAGE(C2:C26)</f>
        <v>8.838000000000001</v>
      </c>
    </row>
    <row r="3" spans="1:11" x14ac:dyDescent="0.35">
      <c r="A3">
        <v>2</v>
      </c>
      <c r="B3" t="s">
        <v>67</v>
      </c>
      <c r="C3">
        <v>1.69</v>
      </c>
      <c r="D3">
        <f t="shared" si="0"/>
        <v>0.22788670461367352</v>
      </c>
      <c r="E3">
        <f t="shared" si="1"/>
        <v>0.29833221171815638</v>
      </c>
      <c r="F3">
        <f t="shared" si="2"/>
        <v>-0.16294844550009446</v>
      </c>
      <c r="G3">
        <f t="shared" si="3"/>
        <v>13</v>
      </c>
      <c r="H3">
        <f t="shared" si="4"/>
        <v>7.6923076923076927E-2</v>
      </c>
      <c r="J3" t="s">
        <v>169</v>
      </c>
      <c r="K3">
        <f>AVERAGE(D2:D26)</f>
        <v>0.77408466480590676</v>
      </c>
    </row>
    <row r="4" spans="1:11" x14ac:dyDescent="0.35">
      <c r="A4">
        <v>3</v>
      </c>
      <c r="B4" t="s">
        <v>104</v>
      </c>
      <c r="C4">
        <v>1.78</v>
      </c>
      <c r="D4">
        <f t="shared" si="0"/>
        <v>0.250420002308894</v>
      </c>
      <c r="E4">
        <f t="shared" si="1"/>
        <v>0.27422467874811024</v>
      </c>
      <c r="F4">
        <f t="shared" si="2"/>
        <v>-0.14360177384498088</v>
      </c>
      <c r="G4">
        <f t="shared" si="3"/>
        <v>8.6666666666666661</v>
      </c>
      <c r="H4">
        <f t="shared" si="4"/>
        <v>0.11538461538461539</v>
      </c>
      <c r="J4" t="s">
        <v>170</v>
      </c>
      <c r="K4">
        <f>SUM(E2:E26)</f>
        <v>3.7284477805495668</v>
      </c>
    </row>
    <row r="5" spans="1:11" x14ac:dyDescent="0.35">
      <c r="A5">
        <v>4</v>
      </c>
      <c r="B5" t="s">
        <v>134</v>
      </c>
      <c r="C5">
        <v>1.88</v>
      </c>
      <c r="D5">
        <f t="shared" si="0"/>
        <v>0.27415784926367981</v>
      </c>
      <c r="E5">
        <f t="shared" si="1"/>
        <v>0.24992682089819182</v>
      </c>
      <c r="F5">
        <f t="shared" si="2"/>
        <v>-0.12494511969022554</v>
      </c>
      <c r="G5">
        <f t="shared" si="3"/>
        <v>6.5</v>
      </c>
      <c r="H5">
        <f t="shared" si="4"/>
        <v>0.15384615384615385</v>
      </c>
      <c r="J5" t="s">
        <v>171</v>
      </c>
      <c r="K5">
        <f>SUM(F2:F26)</f>
        <v>0.18153289613691737</v>
      </c>
    </row>
    <row r="6" spans="1:11" x14ac:dyDescent="0.35">
      <c r="A6">
        <v>5</v>
      </c>
      <c r="B6" t="s">
        <v>36</v>
      </c>
      <c r="C6">
        <v>2.29</v>
      </c>
      <c r="D6">
        <f t="shared" si="0"/>
        <v>0.35983548233988799</v>
      </c>
      <c r="E6">
        <f t="shared" si="1"/>
        <v>0.17160238517376492</v>
      </c>
      <c r="F6">
        <f t="shared" si="2"/>
        <v>-7.108614776745098E-2</v>
      </c>
      <c r="G6">
        <f t="shared" si="3"/>
        <v>5.2</v>
      </c>
      <c r="H6">
        <f t="shared" si="4"/>
        <v>0.19230769230769229</v>
      </c>
      <c r="J6" t="s">
        <v>172</v>
      </c>
      <c r="K6">
        <f>VAR(D2:D26)</f>
        <v>0.15535199085623189</v>
      </c>
    </row>
    <row r="7" spans="1:11" x14ac:dyDescent="0.35">
      <c r="A7">
        <v>6</v>
      </c>
      <c r="B7" t="s">
        <v>56</v>
      </c>
      <c r="C7">
        <v>2.79</v>
      </c>
      <c r="D7">
        <f t="shared" si="0"/>
        <v>0.44560420327359757</v>
      </c>
      <c r="E7">
        <f t="shared" si="1"/>
        <v>0.10789941360847886</v>
      </c>
      <c r="F7">
        <f t="shared" si="2"/>
        <v>-3.5442849181178661E-2</v>
      </c>
      <c r="G7">
        <f t="shared" si="3"/>
        <v>4.333333333333333</v>
      </c>
      <c r="H7">
        <f t="shared" si="4"/>
        <v>0.23076923076923078</v>
      </c>
      <c r="J7" t="s">
        <v>173</v>
      </c>
      <c r="K7">
        <f>STDEV(D2:D26)</f>
        <v>0.39414716903237029</v>
      </c>
    </row>
    <row r="8" spans="1:11" x14ac:dyDescent="0.35">
      <c r="A8">
        <v>7</v>
      </c>
      <c r="B8" t="s">
        <v>143</v>
      </c>
      <c r="C8">
        <v>3.28</v>
      </c>
      <c r="D8">
        <f t="shared" si="0"/>
        <v>0.5158738437116791</v>
      </c>
      <c r="E8">
        <f t="shared" si="1"/>
        <v>6.6672828130155237E-2</v>
      </c>
      <c r="F8">
        <f t="shared" si="2"/>
        <v>-1.7215645696161703E-2</v>
      </c>
      <c r="G8">
        <f t="shared" si="3"/>
        <v>3.7142857142857144</v>
      </c>
      <c r="H8">
        <f t="shared" si="4"/>
        <v>0.26923076923076922</v>
      </c>
      <c r="J8" t="s">
        <v>174</v>
      </c>
      <c r="K8">
        <f>SKEW(D2:D26)</f>
        <v>0.13427063182448984</v>
      </c>
    </row>
    <row r="9" spans="1:11" x14ac:dyDescent="0.35">
      <c r="A9">
        <v>8</v>
      </c>
      <c r="B9" t="s">
        <v>78</v>
      </c>
      <c r="C9">
        <v>3.41</v>
      </c>
      <c r="D9">
        <f t="shared" si="0"/>
        <v>0.53275437899249778</v>
      </c>
      <c r="E9">
        <f t="shared" si="1"/>
        <v>5.8240306850781673E-2</v>
      </c>
      <c r="F9">
        <f t="shared" si="2"/>
        <v>-1.4055149898159782E-2</v>
      </c>
      <c r="G9">
        <f t="shared" si="3"/>
        <v>3.25</v>
      </c>
      <c r="H9">
        <f t="shared" si="4"/>
        <v>0.30769230769230771</v>
      </c>
      <c r="J9" t="s">
        <v>175</v>
      </c>
      <c r="K9">
        <v>0.1</v>
      </c>
    </row>
    <row r="10" spans="1:11" x14ac:dyDescent="0.35">
      <c r="A10">
        <v>9</v>
      </c>
      <c r="B10" t="s">
        <v>91</v>
      </c>
      <c r="C10">
        <v>3.84</v>
      </c>
      <c r="D10">
        <f t="shared" si="0"/>
        <v>0.58433122436753082</v>
      </c>
      <c r="E10">
        <f t="shared" si="1"/>
        <v>3.6006368158200283E-2</v>
      </c>
      <c r="F10">
        <f t="shared" si="2"/>
        <v>-6.8323322357092932E-3</v>
      </c>
      <c r="G10">
        <f t="shared" si="3"/>
        <v>2.8888888888888888</v>
      </c>
      <c r="H10">
        <f t="shared" si="4"/>
        <v>0.34615384615384615</v>
      </c>
      <c r="J10" t="s">
        <v>176</v>
      </c>
      <c r="K10">
        <v>0.2</v>
      </c>
    </row>
    <row r="11" spans="1:11" x14ac:dyDescent="0.35">
      <c r="A11">
        <v>10</v>
      </c>
      <c r="B11" t="s">
        <v>139</v>
      </c>
      <c r="C11">
        <v>4.4800000000000004</v>
      </c>
      <c r="D11">
        <f t="shared" si="0"/>
        <v>0.651278013998144</v>
      </c>
      <c r="E11">
        <f t="shared" si="1"/>
        <v>1.5081473482619779E-2</v>
      </c>
      <c r="F11">
        <f t="shared" si="2"/>
        <v>-1.852105247646621E-3</v>
      </c>
      <c r="G11">
        <f t="shared" si="3"/>
        <v>2.6</v>
      </c>
      <c r="H11">
        <f t="shared" si="4"/>
        <v>0.38461538461538458</v>
      </c>
    </row>
    <row r="12" spans="1:11" x14ac:dyDescent="0.35">
      <c r="A12">
        <v>11</v>
      </c>
      <c r="B12" t="s">
        <v>42</v>
      </c>
      <c r="C12">
        <v>4.6500000000000004</v>
      </c>
      <c r="D12">
        <f t="shared" si="0"/>
        <v>0.66745295288995399</v>
      </c>
      <c r="E12">
        <f t="shared" si="1"/>
        <v>1.1370321986126745E-2</v>
      </c>
      <c r="F12">
        <f t="shared" si="2"/>
        <v>-1.2124368984162911E-3</v>
      </c>
      <c r="G12">
        <f t="shared" si="3"/>
        <v>2.3636363636363638</v>
      </c>
      <c r="H12">
        <f t="shared" si="4"/>
        <v>0.42307692307692307</v>
      </c>
    </row>
    <row r="13" spans="1:11" x14ac:dyDescent="0.35">
      <c r="A13">
        <v>12</v>
      </c>
      <c r="B13" t="s">
        <v>72</v>
      </c>
      <c r="C13">
        <v>4.83</v>
      </c>
      <c r="D13">
        <f t="shared" si="0"/>
        <v>0.68394713075151214</v>
      </c>
      <c r="E13">
        <f t="shared" si="1"/>
        <v>8.1247750454071493E-3</v>
      </c>
      <c r="F13">
        <f t="shared" si="2"/>
        <v>-7.3234718733968256E-4</v>
      </c>
      <c r="G13">
        <f t="shared" si="3"/>
        <v>2.1666666666666665</v>
      </c>
      <c r="H13">
        <f t="shared" si="4"/>
        <v>0.46153846153846156</v>
      </c>
    </row>
    <row r="14" spans="1:11" x14ac:dyDescent="0.35">
      <c r="A14">
        <v>13</v>
      </c>
      <c r="B14" t="s">
        <v>29</v>
      </c>
      <c r="C14">
        <v>6.56</v>
      </c>
      <c r="D14">
        <f t="shared" si="0"/>
        <v>0.81690383937566025</v>
      </c>
      <c r="E14">
        <f t="shared" si="1"/>
        <v>1.8334817108350233E-3</v>
      </c>
      <c r="F14">
        <f t="shared" si="2"/>
        <v>7.8508173446695132E-5</v>
      </c>
      <c r="G14">
        <f t="shared" si="3"/>
        <v>2</v>
      </c>
      <c r="H14">
        <f t="shared" si="4"/>
        <v>0.5</v>
      </c>
    </row>
    <row r="15" spans="1:11" x14ac:dyDescent="0.35">
      <c r="A15">
        <v>14</v>
      </c>
      <c r="B15" t="s">
        <v>109</v>
      </c>
      <c r="C15">
        <v>7.04</v>
      </c>
      <c r="D15">
        <f t="shared" si="0"/>
        <v>0.84757265914211222</v>
      </c>
      <c r="E15">
        <f t="shared" si="1"/>
        <v>5.4004853115581647E-3</v>
      </c>
      <c r="F15">
        <f t="shared" si="2"/>
        <v>3.9687083398854713E-4</v>
      </c>
      <c r="G15">
        <f t="shared" si="3"/>
        <v>1.8571428571428572</v>
      </c>
      <c r="H15">
        <f t="shared" si="4"/>
        <v>0.53846153846153844</v>
      </c>
    </row>
    <row r="16" spans="1:11" x14ac:dyDescent="0.35">
      <c r="A16">
        <v>15</v>
      </c>
      <c r="B16" t="s">
        <v>122</v>
      </c>
      <c r="C16">
        <v>7.7</v>
      </c>
      <c r="D16">
        <f t="shared" si="0"/>
        <v>0.88649072517248184</v>
      </c>
      <c r="E16">
        <f t="shared" si="1"/>
        <v>1.263512240713412E-2</v>
      </c>
      <c r="F16">
        <f t="shared" si="2"/>
        <v>1.4202643320353834E-3</v>
      </c>
      <c r="G16">
        <f t="shared" si="3"/>
        <v>1.7333333333333334</v>
      </c>
      <c r="H16">
        <f t="shared" si="4"/>
        <v>0.57692307692307687</v>
      </c>
    </row>
    <row r="17" spans="1:8" x14ac:dyDescent="0.35">
      <c r="A17">
        <v>16</v>
      </c>
      <c r="B17" t="s">
        <v>22</v>
      </c>
      <c r="C17">
        <v>8.14</v>
      </c>
      <c r="D17">
        <f t="shared" si="0"/>
        <v>0.91062440488920127</v>
      </c>
      <c r="E17">
        <f t="shared" si="1"/>
        <v>1.864310062201362E-2</v>
      </c>
      <c r="F17">
        <f t="shared" si="2"/>
        <v>2.5455241132764459E-3</v>
      </c>
      <c r="G17">
        <f t="shared" si="3"/>
        <v>1.625</v>
      </c>
      <c r="H17">
        <f t="shared" si="4"/>
        <v>0.61538461538461542</v>
      </c>
    </row>
    <row r="18" spans="1:8" x14ac:dyDescent="0.35">
      <c r="A18">
        <v>17</v>
      </c>
      <c r="B18" t="s">
        <v>84</v>
      </c>
      <c r="C18">
        <v>8.76</v>
      </c>
      <c r="D18">
        <f t="shared" si="0"/>
        <v>0.94250410616808067</v>
      </c>
      <c r="E18">
        <f t="shared" si="1"/>
        <v>2.8365108228746733E-2</v>
      </c>
      <c r="F18">
        <f t="shared" si="2"/>
        <v>4.7772356820631268E-3</v>
      </c>
      <c r="G18">
        <f t="shared" si="3"/>
        <v>1.5294117647058822</v>
      </c>
      <c r="H18">
        <f t="shared" si="4"/>
        <v>0.65384615384615385</v>
      </c>
    </row>
    <row r="19" spans="1:8" x14ac:dyDescent="0.35">
      <c r="A19">
        <v>18</v>
      </c>
      <c r="B19" t="s">
        <v>128</v>
      </c>
      <c r="C19">
        <v>8.9600000000000009</v>
      </c>
      <c r="D19">
        <f t="shared" si="0"/>
        <v>0.95230800966212525</v>
      </c>
      <c r="E19">
        <f t="shared" si="1"/>
        <v>3.1763560651738583E-2</v>
      </c>
      <c r="F19">
        <f t="shared" si="2"/>
        <v>5.6610080238962178E-3</v>
      </c>
      <c r="G19">
        <f t="shared" si="3"/>
        <v>1.4444444444444444</v>
      </c>
      <c r="H19">
        <f t="shared" si="4"/>
        <v>0.69230769230769229</v>
      </c>
    </row>
    <row r="20" spans="1:8" x14ac:dyDescent="0.35">
      <c r="A20">
        <v>19</v>
      </c>
      <c r="B20" t="s">
        <v>15</v>
      </c>
      <c r="C20">
        <v>12.15</v>
      </c>
      <c r="D20">
        <f t="shared" si="0"/>
        <v>1.0845762779343311</v>
      </c>
      <c r="E20">
        <f t="shared" si="1"/>
        <v>9.640504182309112E-2</v>
      </c>
      <c r="F20">
        <f t="shared" si="2"/>
        <v>2.9932956949364774E-2</v>
      </c>
      <c r="G20">
        <f t="shared" si="3"/>
        <v>1.368421052631579</v>
      </c>
      <c r="H20">
        <f t="shared" si="4"/>
        <v>0.73076923076923073</v>
      </c>
    </row>
    <row r="21" spans="1:8" x14ac:dyDescent="0.35">
      <c r="A21">
        <v>20</v>
      </c>
      <c r="B21" t="s">
        <v>97</v>
      </c>
      <c r="C21">
        <v>12.48</v>
      </c>
      <c r="D21">
        <f t="shared" si="0"/>
        <v>1.0962145853464051</v>
      </c>
      <c r="E21">
        <f t="shared" si="1"/>
        <v>0.1037676857074278</v>
      </c>
      <c r="F21">
        <f t="shared" si="2"/>
        <v>3.3426676351605122E-2</v>
      </c>
      <c r="G21">
        <f t="shared" si="3"/>
        <v>1.3</v>
      </c>
      <c r="H21">
        <f t="shared" si="4"/>
        <v>0.76923076923076916</v>
      </c>
    </row>
    <row r="22" spans="1:8" x14ac:dyDescent="0.35">
      <c r="A22">
        <v>21</v>
      </c>
      <c r="B22" t="s">
        <v>8</v>
      </c>
      <c r="C22">
        <v>16.190000000000001</v>
      </c>
      <c r="D22">
        <f t="shared" si="0"/>
        <v>1.2092468487533738</v>
      </c>
      <c r="E22">
        <f t="shared" si="1"/>
        <v>0.18936612633792918</v>
      </c>
      <c r="F22">
        <f t="shared" si="2"/>
        <v>8.2404977102885232E-2</v>
      </c>
      <c r="G22">
        <f t="shared" si="3"/>
        <v>1.2380952380952381</v>
      </c>
      <c r="H22">
        <f t="shared" si="4"/>
        <v>0.80769230769230771</v>
      </c>
    </row>
    <row r="23" spans="1:8" x14ac:dyDescent="0.35">
      <c r="A23">
        <v>22</v>
      </c>
      <c r="B23" t="s">
        <v>61</v>
      </c>
      <c r="C23">
        <v>16.670000000000002</v>
      </c>
      <c r="D23">
        <f t="shared" si="0"/>
        <v>1.2219355998280053</v>
      </c>
      <c r="E23">
        <f t="shared" si="1"/>
        <v>0.2005704600001679</v>
      </c>
      <c r="F23">
        <f t="shared" si="2"/>
        <v>8.98256680488876E-2</v>
      </c>
      <c r="G23">
        <f t="shared" si="3"/>
        <v>1.1818181818181819</v>
      </c>
      <c r="H23">
        <f t="shared" si="4"/>
        <v>0.84615384615384615</v>
      </c>
    </row>
    <row r="24" spans="1:8" x14ac:dyDescent="0.35">
      <c r="A24">
        <v>23</v>
      </c>
      <c r="B24" t="s">
        <v>148</v>
      </c>
      <c r="C24">
        <v>17.29</v>
      </c>
      <c r="D24">
        <f t="shared" si="0"/>
        <v>1.2377949932739225</v>
      </c>
      <c r="E24">
        <f t="shared" si="1"/>
        <v>0.21502726872791506</v>
      </c>
      <c r="F24">
        <f t="shared" si="2"/>
        <v>9.9710365411401783E-2</v>
      </c>
      <c r="G24">
        <f t="shared" si="3"/>
        <v>1.1304347826086956</v>
      </c>
      <c r="H24">
        <f t="shared" si="4"/>
        <v>0.88461538461538469</v>
      </c>
    </row>
    <row r="25" spans="1:8" x14ac:dyDescent="0.35">
      <c r="A25">
        <v>24</v>
      </c>
      <c r="B25" t="s">
        <v>115</v>
      </c>
      <c r="C25">
        <v>17.66</v>
      </c>
      <c r="D25">
        <f t="shared" si="0"/>
        <v>1.2469906992415498</v>
      </c>
      <c r="E25">
        <f t="shared" si="1"/>
        <v>0.2236401174056456</v>
      </c>
      <c r="F25">
        <f t="shared" si="2"/>
        <v>0.1057607610630255</v>
      </c>
      <c r="G25">
        <f t="shared" si="3"/>
        <v>1.0833333333333333</v>
      </c>
      <c r="H25">
        <f t="shared" si="4"/>
        <v>0.92307692307692313</v>
      </c>
    </row>
    <row r="26" spans="1:8" x14ac:dyDescent="0.35">
      <c r="A26">
        <v>25</v>
      </c>
      <c r="B26" t="s">
        <v>49</v>
      </c>
      <c r="C26">
        <v>45.31</v>
      </c>
      <c r="D26">
        <f t="shared" si="0"/>
        <v>1.6561940621791857</v>
      </c>
      <c r="E26">
        <f t="shared" si="1"/>
        <v>0.77811698893424941</v>
      </c>
      <c r="F26">
        <f t="shared" si="2"/>
        <v>0.68638430819470109</v>
      </c>
      <c r="G26">
        <f t="shared" si="3"/>
        <v>1.04</v>
      </c>
      <c r="H26">
        <f t="shared" si="4"/>
        <v>0.96153846153846145</v>
      </c>
    </row>
    <row r="29" spans="1:8" x14ac:dyDescent="0.35">
      <c r="B29" t="s">
        <v>177</v>
      </c>
      <c r="C29" t="s">
        <v>184</v>
      </c>
      <c r="D29" t="s">
        <v>185</v>
      </c>
      <c r="E29" t="s">
        <v>178</v>
      </c>
      <c r="F29" t="s">
        <v>179</v>
      </c>
      <c r="G29" t="s">
        <v>180</v>
      </c>
      <c r="H29" s="1" t="s">
        <v>181</v>
      </c>
    </row>
    <row r="30" spans="1:8" x14ac:dyDescent="0.35">
      <c r="B30">
        <v>2</v>
      </c>
      <c r="C30">
        <v>-1.7000000000000001E-2</v>
      </c>
      <c r="D30">
        <v>-3.3000000000000002E-2</v>
      </c>
      <c r="E30">
        <f>(C30-D30)/($K$9-$K$10)</f>
        <v>-0.16</v>
      </c>
      <c r="F30" s="2">
        <f>C30+(E30*($K$8-$K$9))</f>
        <v>-2.2483301091918373E-2</v>
      </c>
      <c r="G30" s="2">
        <f t="shared" ref="G30:G36" si="5">$K$3+(F30*$K$7)</f>
        <v>0.76522293533002472</v>
      </c>
      <c r="H30" s="3">
        <f t="shared" ref="H30:H36" si="6">10^G30</f>
        <v>5.8240210410648627</v>
      </c>
    </row>
    <row r="31" spans="1:8" x14ac:dyDescent="0.35">
      <c r="B31">
        <v>5</v>
      </c>
      <c r="C31">
        <v>0.83599999999999997</v>
      </c>
      <c r="D31">
        <v>0.83</v>
      </c>
      <c r="E31">
        <f t="shared" ref="E31:E36" si="7">(C31-D31)/($K$9-$K$10)</f>
        <v>-6.0000000000000053E-2</v>
      </c>
      <c r="F31" s="2">
        <f t="shared" ref="F31:F36" si="8">C31+(E31*($K$8-$K$9))</f>
        <v>0.83394376209053056</v>
      </c>
      <c r="G31" s="2">
        <f t="shared" si="5"/>
        <v>1.1027812377660939</v>
      </c>
      <c r="H31" s="3">
        <f t="shared" si="6"/>
        <v>12.670134867555053</v>
      </c>
    </row>
    <row r="32" spans="1:8" x14ac:dyDescent="0.35">
      <c r="B32">
        <v>10</v>
      </c>
      <c r="C32">
        <v>1.292</v>
      </c>
      <c r="D32">
        <v>1.3009999999999999</v>
      </c>
      <c r="E32">
        <f t="shared" si="7"/>
        <v>8.999999999999897E-2</v>
      </c>
      <c r="F32" s="2">
        <f t="shared" si="8"/>
        <v>1.2950843568642041</v>
      </c>
      <c r="G32" s="2">
        <f t="shared" si="5"/>
        <v>1.2845384977220409</v>
      </c>
      <c r="H32" s="3">
        <f t="shared" si="6"/>
        <v>19.254777201007489</v>
      </c>
    </row>
    <row r="33" spans="2:8" x14ac:dyDescent="0.35">
      <c r="B33">
        <v>25</v>
      </c>
      <c r="C33">
        <v>1.7849999999999999</v>
      </c>
      <c r="D33">
        <v>1.8180000000000001</v>
      </c>
      <c r="E33">
        <f t="shared" si="7"/>
        <v>0.3300000000000014</v>
      </c>
      <c r="F33" s="2">
        <f t="shared" si="8"/>
        <v>1.7963093085020816</v>
      </c>
      <c r="G33" s="2">
        <f t="shared" si="5"/>
        <v>1.482094893458497</v>
      </c>
      <c r="H33" s="3">
        <f t="shared" si="6"/>
        <v>30.345541626436486</v>
      </c>
    </row>
    <row r="34" spans="2:8" x14ac:dyDescent="0.35">
      <c r="B34">
        <v>50</v>
      </c>
      <c r="C34">
        <v>2.1070000000000002</v>
      </c>
      <c r="D34">
        <v>2.1589999999999998</v>
      </c>
      <c r="E34">
        <f t="shared" si="7"/>
        <v>0.51999999999999602</v>
      </c>
      <c r="F34" s="2">
        <f t="shared" si="8"/>
        <v>2.1248207285487348</v>
      </c>
      <c r="G34" s="2">
        <f t="shared" si="5"/>
        <v>1.6115767396646892</v>
      </c>
      <c r="H34" s="3">
        <f t="shared" si="6"/>
        <v>40.886199148220022</v>
      </c>
    </row>
    <row r="35" spans="2:8" x14ac:dyDescent="0.35">
      <c r="B35">
        <v>100</v>
      </c>
      <c r="C35">
        <v>2.4</v>
      </c>
      <c r="D35">
        <v>2.472</v>
      </c>
      <c r="E35">
        <f t="shared" si="7"/>
        <v>0.72000000000000064</v>
      </c>
      <c r="F35" s="2">
        <f t="shared" si="8"/>
        <v>2.4246748549136328</v>
      </c>
      <c r="G35" s="2">
        <f t="shared" si="5"/>
        <v>1.7297633946940882</v>
      </c>
      <c r="H35" s="3">
        <f t="shared" si="6"/>
        <v>53.673929906391251</v>
      </c>
    </row>
    <row r="36" spans="2:8" x14ac:dyDescent="0.35">
      <c r="B36">
        <v>200</v>
      </c>
      <c r="C36">
        <v>2.67</v>
      </c>
      <c r="D36">
        <v>2.7629999999999999</v>
      </c>
      <c r="E36">
        <f t="shared" si="7"/>
        <v>0.92999999999999972</v>
      </c>
      <c r="F36" s="2">
        <f t="shared" si="8"/>
        <v>2.7018716875967757</v>
      </c>
      <c r="G36" s="2">
        <f t="shared" si="5"/>
        <v>1.8390197415608887</v>
      </c>
      <c r="H36" s="3">
        <f t="shared" si="6"/>
        <v>69.027118052448074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duration</vt:lpstr>
      <vt:lpstr>magnitude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Syam</cp:lastModifiedBy>
  <dcterms:modified xsi:type="dcterms:W3CDTF">2019-04-16T12:19:47Z</dcterms:modified>
</cp:coreProperties>
</file>