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Gallyaaral\"/>
    </mc:Choice>
  </mc:AlternateContent>
  <xr:revisionPtr revIDLastSave="0" documentId="13_ncr:1_{E0C1933E-23A3-4FF0-A6D6-5C067B2D298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" l="1"/>
  <c r="E42" i="3"/>
  <c r="E41" i="3"/>
  <c r="E40" i="3"/>
  <c r="E39" i="3"/>
  <c r="E38" i="3"/>
  <c r="E37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G9" i="3"/>
  <c r="H9" i="3" s="1"/>
  <c r="D9" i="3"/>
  <c r="D8" i="3"/>
  <c r="G7" i="3"/>
  <c r="H7" i="3" s="1"/>
  <c r="D7" i="3"/>
  <c r="D6" i="3"/>
  <c r="G5" i="3"/>
  <c r="H5" i="3" s="1"/>
  <c r="D5" i="3"/>
  <c r="D4" i="3"/>
  <c r="D3" i="3"/>
  <c r="K2" i="3"/>
  <c r="D2" i="3"/>
  <c r="K8" i="3" s="1"/>
  <c r="K1" i="3"/>
  <c r="G30" i="3" s="1"/>
  <c r="H30" i="3" s="1"/>
  <c r="E37" i="2"/>
  <c r="F37" i="2"/>
  <c r="G37" i="2"/>
  <c r="H37" i="2"/>
  <c r="E43" i="2"/>
  <c r="E42" i="2"/>
  <c r="E41" i="2"/>
  <c r="E40" i="2"/>
  <c r="E39" i="2"/>
  <c r="E38" i="2"/>
  <c r="G33" i="2"/>
  <c r="H33" i="2" s="1"/>
  <c r="D33" i="2"/>
  <c r="D32" i="2"/>
  <c r="D31" i="2"/>
  <c r="G30" i="2"/>
  <c r="H30" i="2" s="1"/>
  <c r="D30" i="2"/>
  <c r="D29" i="2"/>
  <c r="D28" i="2"/>
  <c r="D27" i="2"/>
  <c r="D26" i="2"/>
  <c r="G25" i="2"/>
  <c r="H25" i="2" s="1"/>
  <c r="D25" i="2"/>
  <c r="D24" i="2"/>
  <c r="D23" i="2"/>
  <c r="G22" i="2"/>
  <c r="H22" i="2" s="1"/>
  <c r="D22" i="2"/>
  <c r="D21" i="2"/>
  <c r="D20" i="2"/>
  <c r="D19" i="2"/>
  <c r="D18" i="2"/>
  <c r="G17" i="2"/>
  <c r="H17" i="2" s="1"/>
  <c r="D17" i="2"/>
  <c r="D16" i="2"/>
  <c r="D15" i="2"/>
  <c r="G14" i="2"/>
  <c r="H14" i="2" s="1"/>
  <c r="D14" i="2"/>
  <c r="D13" i="2"/>
  <c r="D12" i="2"/>
  <c r="D11" i="2"/>
  <c r="D10" i="2"/>
  <c r="G9" i="2"/>
  <c r="H9" i="2" s="1"/>
  <c r="D9" i="2"/>
  <c r="D8" i="2"/>
  <c r="D7" i="2"/>
  <c r="D6" i="2"/>
  <c r="G5" i="2"/>
  <c r="H5" i="2" s="1"/>
  <c r="D5" i="2"/>
  <c r="D4" i="2"/>
  <c r="D3" i="2"/>
  <c r="K2" i="2"/>
  <c r="D2" i="2"/>
  <c r="K1" i="2"/>
  <c r="G29" i="2" s="1"/>
  <c r="H29" i="2" s="1"/>
  <c r="I6" i="1"/>
  <c r="I12" i="1"/>
  <c r="I18" i="1"/>
  <c r="I13" i="1"/>
  <c r="I19" i="1"/>
  <c r="I27" i="1"/>
  <c r="I31" i="1"/>
  <c r="I16" i="1"/>
  <c r="I20" i="1"/>
  <c r="I34" i="1"/>
  <c r="I11" i="1"/>
  <c r="I7" i="1"/>
  <c r="I21" i="1"/>
  <c r="I15" i="1"/>
  <c r="I10" i="1"/>
  <c r="I14" i="1"/>
  <c r="I24" i="1"/>
  <c r="I22" i="1"/>
  <c r="I26" i="1"/>
  <c r="I28" i="1"/>
  <c r="I30" i="1"/>
  <c r="I25" i="1"/>
  <c r="I3" i="1"/>
  <c r="I17" i="1"/>
  <c r="I29" i="1"/>
  <c r="I9" i="1"/>
  <c r="I33" i="1"/>
  <c r="I4" i="1"/>
  <c r="I23" i="1"/>
  <c r="I5" i="1"/>
  <c r="I32" i="1"/>
  <c r="H6" i="1"/>
  <c r="H12" i="1"/>
  <c r="H18" i="1"/>
  <c r="H13" i="1"/>
  <c r="H19" i="1"/>
  <c r="H27" i="1"/>
  <c r="H31" i="1"/>
  <c r="H16" i="1"/>
  <c r="H20" i="1"/>
  <c r="H34" i="1"/>
  <c r="H11" i="1"/>
  <c r="H7" i="1"/>
  <c r="H21" i="1"/>
  <c r="H15" i="1"/>
  <c r="H10" i="1"/>
  <c r="H14" i="1"/>
  <c r="H24" i="1"/>
  <c r="H22" i="1"/>
  <c r="H26" i="1"/>
  <c r="H28" i="1"/>
  <c r="H30" i="1"/>
  <c r="H25" i="1"/>
  <c r="H3" i="1"/>
  <c r="H17" i="1"/>
  <c r="H29" i="1"/>
  <c r="H9" i="1"/>
  <c r="H33" i="1"/>
  <c r="H4" i="1"/>
  <c r="H23" i="1"/>
  <c r="H5" i="1"/>
  <c r="H32" i="1"/>
  <c r="I8" i="1"/>
  <c r="H8" i="1"/>
  <c r="F40" i="3" l="1"/>
  <c r="G3" i="3"/>
  <c r="H3" i="3" s="1"/>
  <c r="G14" i="3"/>
  <c r="H14" i="3" s="1"/>
  <c r="F37" i="3"/>
  <c r="F41" i="3"/>
  <c r="K6" i="3"/>
  <c r="G10" i="3"/>
  <c r="H10" i="3" s="1"/>
  <c r="G13" i="3"/>
  <c r="H13" i="3" s="1"/>
  <c r="F38" i="3"/>
  <c r="F42" i="3"/>
  <c r="F39" i="3"/>
  <c r="F43" i="3"/>
  <c r="G2" i="3"/>
  <c r="H2" i="3" s="1"/>
  <c r="K3" i="3"/>
  <c r="F17" i="3" s="1"/>
  <c r="G4" i="3"/>
  <c r="H4" i="3" s="1"/>
  <c r="G6" i="3"/>
  <c r="H6" i="3" s="1"/>
  <c r="K7" i="3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17" i="3"/>
  <c r="H17" i="3" s="1"/>
  <c r="G21" i="3"/>
  <c r="H21" i="3" s="1"/>
  <c r="G25" i="3"/>
  <c r="H25" i="3" s="1"/>
  <c r="G29" i="3"/>
  <c r="H29" i="3" s="1"/>
  <c r="G33" i="3"/>
  <c r="H33" i="3" s="1"/>
  <c r="G18" i="3"/>
  <c r="H18" i="3" s="1"/>
  <c r="G22" i="3"/>
  <c r="H22" i="3" s="1"/>
  <c r="G26" i="3"/>
  <c r="H26" i="3" s="1"/>
  <c r="K6" i="2"/>
  <c r="G3" i="2"/>
  <c r="H3" i="2" s="1"/>
  <c r="G7" i="2"/>
  <c r="H7" i="2" s="1"/>
  <c r="G10" i="2"/>
  <c r="H10" i="2" s="1"/>
  <c r="G13" i="2"/>
  <c r="H13" i="2" s="1"/>
  <c r="G18" i="2"/>
  <c r="H18" i="2" s="1"/>
  <c r="G21" i="2"/>
  <c r="H21" i="2" s="1"/>
  <c r="G26" i="2"/>
  <c r="H26" i="2" s="1"/>
  <c r="K8" i="2"/>
  <c r="F40" i="2" s="1"/>
  <c r="F21" i="2"/>
  <c r="F28" i="2"/>
  <c r="K7" i="2"/>
  <c r="F3" i="2"/>
  <c r="K3" i="2"/>
  <c r="E20" i="2" s="1"/>
  <c r="F16" i="2"/>
  <c r="E16" i="2"/>
  <c r="F32" i="2"/>
  <c r="E32" i="2"/>
  <c r="G6" i="2"/>
  <c r="H6" i="2" s="1"/>
  <c r="G8" i="2"/>
  <c r="H8" i="2" s="1"/>
  <c r="E9" i="2"/>
  <c r="G11" i="2"/>
  <c r="H11" i="2" s="1"/>
  <c r="E13" i="2"/>
  <c r="G15" i="2"/>
  <c r="H15" i="2" s="1"/>
  <c r="E17" i="2"/>
  <c r="G19" i="2"/>
  <c r="H19" i="2" s="1"/>
  <c r="E21" i="2"/>
  <c r="G23" i="2"/>
  <c r="H23" i="2" s="1"/>
  <c r="E25" i="2"/>
  <c r="G27" i="2"/>
  <c r="H27" i="2" s="1"/>
  <c r="E29" i="2"/>
  <c r="G31" i="2"/>
  <c r="H31" i="2" s="1"/>
  <c r="E33" i="2"/>
  <c r="G2" i="2"/>
  <c r="H2" i="2" s="1"/>
  <c r="G4" i="2"/>
  <c r="H4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E33" i="3" l="1"/>
  <c r="E17" i="3"/>
  <c r="E9" i="3"/>
  <c r="E3" i="3"/>
  <c r="E5" i="3"/>
  <c r="E22" i="3"/>
  <c r="E7" i="3"/>
  <c r="F7" i="3"/>
  <c r="E25" i="3"/>
  <c r="F29" i="3"/>
  <c r="E29" i="3"/>
  <c r="E21" i="3"/>
  <c r="E13" i="3"/>
  <c r="F24" i="3"/>
  <c r="F33" i="3"/>
  <c r="F20" i="3"/>
  <c r="F5" i="3"/>
  <c r="F3" i="3"/>
  <c r="E18" i="3"/>
  <c r="F25" i="3"/>
  <c r="F32" i="3"/>
  <c r="F16" i="3"/>
  <c r="F21" i="3"/>
  <c r="E30" i="3"/>
  <c r="F13" i="3"/>
  <c r="E32" i="3"/>
  <c r="F31" i="3"/>
  <c r="E28" i="3"/>
  <c r="F27" i="3"/>
  <c r="E24" i="3"/>
  <c r="F23" i="3"/>
  <c r="E20" i="3"/>
  <c r="F19" i="3"/>
  <c r="E16" i="3"/>
  <c r="F15" i="3"/>
  <c r="E12" i="3"/>
  <c r="F11" i="3"/>
  <c r="F6" i="3"/>
  <c r="F2" i="3"/>
  <c r="E6" i="3"/>
  <c r="E4" i="3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E31" i="3"/>
  <c r="F30" i="3"/>
  <c r="E27" i="3"/>
  <c r="F26" i="3"/>
  <c r="E23" i="3"/>
  <c r="F22" i="3"/>
  <c r="E19" i="3"/>
  <c r="F18" i="3"/>
  <c r="E15" i="3"/>
  <c r="F14" i="3"/>
  <c r="E11" i="3"/>
  <c r="F10" i="3"/>
  <c r="F8" i="3"/>
  <c r="F4" i="3"/>
  <c r="E8" i="3"/>
  <c r="E2" i="3"/>
  <c r="F28" i="3"/>
  <c r="F9" i="3"/>
  <c r="E14" i="3"/>
  <c r="E26" i="3"/>
  <c r="E10" i="3"/>
  <c r="F12" i="3"/>
  <c r="F29" i="2"/>
  <c r="E26" i="2"/>
  <c r="E18" i="2"/>
  <c r="E3" i="2"/>
  <c r="E22" i="2"/>
  <c r="F43" i="2"/>
  <c r="G43" i="2" s="1"/>
  <c r="H43" i="2" s="1"/>
  <c r="F25" i="2"/>
  <c r="F9" i="2"/>
  <c r="F42" i="2"/>
  <c r="G42" i="2" s="1"/>
  <c r="H42" i="2" s="1"/>
  <c r="F12" i="2"/>
  <c r="E7" i="2"/>
  <c r="F39" i="2"/>
  <c r="G39" i="2" s="1"/>
  <c r="H39" i="2" s="1"/>
  <c r="F5" i="2"/>
  <c r="F38" i="2"/>
  <c r="G38" i="2" s="1"/>
  <c r="H38" i="2" s="1"/>
  <c r="F41" i="2"/>
  <c r="G41" i="2" s="1"/>
  <c r="H41" i="2" s="1"/>
  <c r="E28" i="2"/>
  <c r="E24" i="2"/>
  <c r="F7" i="2"/>
  <c r="F24" i="2"/>
  <c r="E14" i="2"/>
  <c r="E10" i="2"/>
  <c r="F31" i="2"/>
  <c r="F19" i="2"/>
  <c r="F15" i="2"/>
  <c r="F11" i="2"/>
  <c r="F8" i="2"/>
  <c r="G40" i="2"/>
  <c r="H40" i="2" s="1"/>
  <c r="F27" i="2"/>
  <c r="F23" i="2"/>
  <c r="F30" i="2"/>
  <c r="E19" i="2"/>
  <c r="F14" i="2"/>
  <c r="F6" i="2"/>
  <c r="E4" i="2"/>
  <c r="E6" i="2"/>
  <c r="F4" i="2"/>
  <c r="E2" i="2"/>
  <c r="E31" i="2"/>
  <c r="F26" i="2"/>
  <c r="E15" i="2"/>
  <c r="F10" i="2"/>
  <c r="E23" i="2"/>
  <c r="F18" i="2"/>
  <c r="E27" i="2"/>
  <c r="F22" i="2"/>
  <c r="E11" i="2"/>
  <c r="E8" i="2"/>
  <c r="F2" i="2"/>
  <c r="E5" i="2"/>
  <c r="F13" i="2"/>
  <c r="E30" i="2"/>
  <c r="E12" i="2"/>
  <c r="F33" i="2"/>
  <c r="F17" i="2"/>
  <c r="F20" i="2"/>
  <c r="K5" i="3" l="1"/>
  <c r="K4" i="3"/>
  <c r="K5" i="2"/>
  <c r="K4" i="2"/>
</calcChain>
</file>

<file path=xl/sharedStrings.xml><?xml version="1.0" encoding="utf-8"?>
<sst xmlns="http://schemas.openxmlformats.org/spreadsheetml/2006/main" count="348" uniqueCount="202">
  <si>
    <t>Gallyaaral</t>
  </si>
  <si>
    <t>start_date</t>
  </si>
  <si>
    <t>end_date</t>
  </si>
  <si>
    <t>duration</t>
  </si>
  <si>
    <t>peak</t>
  </si>
  <si>
    <t>sum</t>
  </si>
  <si>
    <t>average</t>
  </si>
  <si>
    <t>median</t>
  </si>
  <si>
    <t>09/01/1933</t>
  </si>
  <si>
    <t>12/01/1933</t>
  </si>
  <si>
    <t>3</t>
  </si>
  <si>
    <t>-1.25</t>
  </si>
  <si>
    <t>-2.37</t>
  </si>
  <si>
    <t>-0.79</t>
  </si>
  <si>
    <t>-1.01</t>
  </si>
  <si>
    <t>11/01/1934</t>
  </si>
  <si>
    <t>01/01/1935</t>
  </si>
  <si>
    <t>2</t>
  </si>
  <si>
    <t>-1.52</t>
  </si>
  <si>
    <t>-1.92</t>
  </si>
  <si>
    <t>-0.96</t>
  </si>
  <si>
    <t>07/01/1936</t>
  </si>
  <si>
    <t>01/01/1937</t>
  </si>
  <si>
    <t>6</t>
  </si>
  <si>
    <t>-4.25</t>
  </si>
  <si>
    <t>-0.71</t>
  </si>
  <si>
    <t>-0.7</t>
  </si>
  <si>
    <t>04/01/1937</t>
  </si>
  <si>
    <t>10/01/1937</t>
  </si>
  <si>
    <t>-1.24</t>
  </si>
  <si>
    <t>-6.27</t>
  </si>
  <si>
    <t>-1.04</t>
  </si>
  <si>
    <t>-1.09</t>
  </si>
  <si>
    <t>07/01/1939</t>
  </si>
  <si>
    <t>01/01/1940</t>
  </si>
  <si>
    <t>04/01/1940</t>
  </si>
  <si>
    <t>10/01/1940</t>
  </si>
  <si>
    <t>06/01/1944</t>
  </si>
  <si>
    <t>03/01/1945</t>
  </si>
  <si>
    <t>9</t>
  </si>
  <si>
    <t>-1.89</t>
  </si>
  <si>
    <t>-11.63</t>
  </si>
  <si>
    <t>-1.29</t>
  </si>
  <si>
    <t>-1.27</t>
  </si>
  <si>
    <t>01/01/1946</t>
  </si>
  <si>
    <t>01/01/1947</t>
  </si>
  <si>
    <t>12</t>
  </si>
  <si>
    <t>-1.85</t>
  </si>
  <si>
    <t>-14.25</t>
  </si>
  <si>
    <t>-1.19</t>
  </si>
  <si>
    <t>12/01/1947</t>
  </si>
  <si>
    <t>07/01/1948</t>
  </si>
  <si>
    <t>7</t>
  </si>
  <si>
    <t>-1.58</t>
  </si>
  <si>
    <t>-5.15</t>
  </si>
  <si>
    <t>-0.74</t>
  </si>
  <si>
    <t>-0.94</t>
  </si>
  <si>
    <t>10/01/1948</t>
  </si>
  <si>
    <t>04/01/1949</t>
  </si>
  <si>
    <t>-2.07</t>
  </si>
  <si>
    <t>-7.67</t>
  </si>
  <si>
    <t>-1.28</t>
  </si>
  <si>
    <t>-1.26</t>
  </si>
  <si>
    <t>12/01/1949</t>
  </si>
  <si>
    <t>10/01/1951</t>
  </si>
  <si>
    <t>22</t>
  </si>
  <si>
    <t>-3.07</t>
  </si>
  <si>
    <t>-30.39</t>
  </si>
  <si>
    <t>-1.38</t>
  </si>
  <si>
    <t>-1.02</t>
  </si>
  <si>
    <t>01/01/1955</t>
  </si>
  <si>
    <t>03/01/1955</t>
  </si>
  <si>
    <t>-1.94</t>
  </si>
  <si>
    <t>-3.79</t>
  </si>
  <si>
    <t>01/01/1956</t>
  </si>
  <si>
    <t>04/01/1956</t>
  </si>
  <si>
    <t>-1.07</t>
  </si>
  <si>
    <t>-1.97</t>
  </si>
  <si>
    <t>-0.66</t>
  </si>
  <si>
    <t>-0.49</t>
  </si>
  <si>
    <t>10/01/1956</t>
  </si>
  <si>
    <t>10/01/1957</t>
  </si>
  <si>
    <t>-1.67</t>
  </si>
  <si>
    <t>-8.66</t>
  </si>
  <si>
    <t>-0.72</t>
  </si>
  <si>
    <t>09/01/1959</t>
  </si>
  <si>
    <t>05/01/1960</t>
  </si>
  <si>
    <t>8</t>
  </si>
  <si>
    <t>-1.33</t>
  </si>
  <si>
    <t>-5.14</t>
  </si>
  <si>
    <t>-0.64</t>
  </si>
  <si>
    <t>-0.63</t>
  </si>
  <si>
    <t>02/01/1961</t>
  </si>
  <si>
    <t>04/01/1961</t>
  </si>
  <si>
    <t>-1.54</t>
  </si>
  <si>
    <t>-2.59</t>
  </si>
  <si>
    <t>-1.3</t>
  </si>
  <si>
    <t>05/01/1962</t>
  </si>
  <si>
    <t>10/01/1962</t>
  </si>
  <si>
    <t>5</t>
  </si>
  <si>
    <t>-4.64</t>
  </si>
  <si>
    <t>-0.93</t>
  </si>
  <si>
    <t>10/01/1964</t>
  </si>
  <si>
    <t>10/01/1965</t>
  </si>
  <si>
    <t>-1.74</t>
  </si>
  <si>
    <t>-10.01</t>
  </si>
  <si>
    <t>-0.83</t>
  </si>
  <si>
    <t>12/01/1966</t>
  </si>
  <si>
    <t>10/01/1967</t>
  </si>
  <si>
    <t>10</t>
  </si>
  <si>
    <t>-1.46</t>
  </si>
  <si>
    <t>-9.05</t>
  </si>
  <si>
    <t>-0.9</t>
  </si>
  <si>
    <t>06/01/1971</t>
  </si>
  <si>
    <t>01/01/1972</t>
  </si>
  <si>
    <t>-2.61</t>
  </si>
  <si>
    <t>-10.24</t>
  </si>
  <si>
    <t>11/01/1973</t>
  </si>
  <si>
    <t>09/01/1974</t>
  </si>
  <si>
    <t>-2.27</t>
  </si>
  <si>
    <t>-12.68</t>
  </si>
  <si>
    <t>11/01/1974</t>
  </si>
  <si>
    <t>01/01/1976</t>
  </si>
  <si>
    <t>14</t>
  </si>
  <si>
    <t>-3.03</t>
  </si>
  <si>
    <t>-13.28</t>
  </si>
  <si>
    <t>-0.95</t>
  </si>
  <si>
    <t>03/01/1977</t>
  </si>
  <si>
    <t>10/01/1977</t>
  </si>
  <si>
    <t>-10.05</t>
  </si>
  <si>
    <t>-1.44</t>
  </si>
  <si>
    <t>10/01/1978</t>
  </si>
  <si>
    <t>11/01/1978</t>
  </si>
  <si>
    <t>1</t>
  </si>
  <si>
    <t>-1.16</t>
  </si>
  <si>
    <t>11/01/1980</t>
  </si>
  <si>
    <t>02/01/1981</t>
  </si>
  <si>
    <t>-2.19</t>
  </si>
  <si>
    <t>-5.44</t>
  </si>
  <si>
    <t>-1.81</t>
  </si>
  <si>
    <t>-2.01</t>
  </si>
  <si>
    <t>01/01/1982</t>
  </si>
  <si>
    <t>10/01/1982</t>
  </si>
  <si>
    <t>-1.86</t>
  </si>
  <si>
    <t>-12.9</t>
  </si>
  <si>
    <t>-1.43</t>
  </si>
  <si>
    <t>-1.6</t>
  </si>
  <si>
    <t>09/01/1984</t>
  </si>
  <si>
    <t>11/01/1984</t>
  </si>
  <si>
    <t>-1.65</t>
  </si>
  <si>
    <t>-2.5</t>
  </si>
  <si>
    <t>11/01/1985</t>
  </si>
  <si>
    <t>04/01/1987</t>
  </si>
  <si>
    <t>17</t>
  </si>
  <si>
    <t>-2.05</t>
  </si>
  <si>
    <t>-19.46</t>
  </si>
  <si>
    <t>-1.14</t>
  </si>
  <si>
    <t>11/01/1988</t>
  </si>
  <si>
    <t>12/01/1988</t>
  </si>
  <si>
    <t>06/01/1989</t>
  </si>
  <si>
    <t>12/01/1989</t>
  </si>
  <si>
    <t>-2.14</t>
  </si>
  <si>
    <t>-9.15</t>
  </si>
  <si>
    <t>-1.57</t>
  </si>
  <si>
    <t>10/01/1994</t>
  </si>
  <si>
    <t>11/01/1994</t>
  </si>
  <si>
    <t>-1.48</t>
  </si>
  <si>
    <t>06/01/1995</t>
  </si>
  <si>
    <t>05/01/1997</t>
  </si>
  <si>
    <t>23</t>
  </si>
  <si>
    <t>-1.77</t>
  </si>
  <si>
    <t>-17.34</t>
  </si>
  <si>
    <t>-0.75</t>
  </si>
  <si>
    <t>-0.67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</si>
  <si>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</si>
  <si>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</si>
  <si>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</si>
  <si>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</si>
  <si>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</si>
  <si>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</si>
  <si>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</si>
  <si>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</si>
  <si>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</si>
  <si>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</si>
  <si>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</si>
  <si>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</si>
  <si>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</si>
  <si>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</si>
  <si>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</si>
  <si>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</si>
  <si>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</si>
  <si>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</si>
  <si>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</si>
  <si>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</si>
  <si>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</si>
  <si>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</si>
  <si>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</si>
  <si>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</si>
  <si>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</si>
  <si>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(-0.4)</t>
  </si>
  <si>
    <t>K (-0.5)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</si>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</sst>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I34" sqref="I3:I3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174</v>
      </c>
    </row>
    <row r="3" spans="1:9" x14ac:dyDescent="0.35">
      <c r="A3" t="s">
        <v>131</v>
      </c>
      <c r="B3" t="s">
        <v>132</v>
      </c>
      <c r="C3" t="s">
        <v>133</v>
      </c>
      <c r="D3" t="s">
        <v>134</v>
      </c>
      <c r="E3" t="s">
        <v>134</v>
      </c>
      <c r="F3" t="s">
        <v>134</v>
      </c>
      <c r="G3" t="s">
        <v>134</v>
      </c>
      <c r="H3">
        <f>C3*1</f>
        <v>1</v>
      </c>
      <c r="I3">
        <f>E3*-1</f>
        <v>1.1599999999999999</v>
      </c>
    </row>
    <row r="4" spans="1:9" x14ac:dyDescent="0.35">
      <c r="A4" t="s">
        <v>157</v>
      </c>
      <c r="B4" t="s">
        <v>158</v>
      </c>
      <c r="C4" t="s">
        <v>133</v>
      </c>
      <c r="D4" t="s">
        <v>61</v>
      </c>
      <c r="E4" t="s">
        <v>61</v>
      </c>
      <c r="F4" t="s">
        <v>61</v>
      </c>
      <c r="G4" t="s">
        <v>61</v>
      </c>
      <c r="H4">
        <f>C4*1</f>
        <v>1</v>
      </c>
      <c r="I4">
        <f>E4*-1</f>
        <v>1.28</v>
      </c>
    </row>
    <row r="5" spans="1:9" x14ac:dyDescent="0.35">
      <c r="A5" t="s">
        <v>164</v>
      </c>
      <c r="B5" t="s">
        <v>165</v>
      </c>
      <c r="C5" t="s">
        <v>133</v>
      </c>
      <c r="D5" t="s">
        <v>166</v>
      </c>
      <c r="E5" t="s">
        <v>166</v>
      </c>
      <c r="F5" t="s">
        <v>166</v>
      </c>
      <c r="G5" t="s">
        <v>166</v>
      </c>
      <c r="H5">
        <f>C5*1</f>
        <v>1</v>
      </c>
      <c r="I5">
        <f>E5*-1</f>
        <v>1.48</v>
      </c>
    </row>
    <row r="6" spans="1:9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20</v>
      </c>
      <c r="H6">
        <f>C6*1</f>
        <v>2</v>
      </c>
      <c r="I6">
        <f>E6*-1</f>
        <v>1.92</v>
      </c>
    </row>
    <row r="7" spans="1:9" x14ac:dyDescent="0.35">
      <c r="A7" t="s">
        <v>74</v>
      </c>
      <c r="B7" t="s">
        <v>75</v>
      </c>
      <c r="C7" t="s">
        <v>10</v>
      </c>
      <c r="D7" t="s">
        <v>76</v>
      </c>
      <c r="E7" t="s">
        <v>77</v>
      </c>
      <c r="F7" t="s">
        <v>78</v>
      </c>
      <c r="G7" t="s">
        <v>79</v>
      </c>
      <c r="H7">
        <f>C7*1</f>
        <v>3</v>
      </c>
      <c r="I7">
        <f>E7*-1</f>
        <v>1.97</v>
      </c>
    </row>
    <row r="8" spans="1:9" x14ac:dyDescent="0.3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14</v>
      </c>
      <c r="H8">
        <f>C8*1</f>
        <v>3</v>
      </c>
      <c r="I8">
        <f>E8*-1</f>
        <v>2.37</v>
      </c>
    </row>
    <row r="9" spans="1:9" x14ac:dyDescent="0.35">
      <c r="A9" t="s">
        <v>147</v>
      </c>
      <c r="B9" t="s">
        <v>148</v>
      </c>
      <c r="C9" t="s">
        <v>17</v>
      </c>
      <c r="D9" t="s">
        <v>149</v>
      </c>
      <c r="E9" t="s">
        <v>150</v>
      </c>
      <c r="F9" t="s">
        <v>11</v>
      </c>
      <c r="G9" t="s">
        <v>11</v>
      </c>
      <c r="H9">
        <f>C9*1</f>
        <v>2</v>
      </c>
      <c r="I9">
        <f>E9*-1</f>
        <v>2.5</v>
      </c>
    </row>
    <row r="10" spans="1:9" x14ac:dyDescent="0.35">
      <c r="A10" t="s">
        <v>92</v>
      </c>
      <c r="B10" t="s">
        <v>93</v>
      </c>
      <c r="C10" t="s">
        <v>17</v>
      </c>
      <c r="D10" t="s">
        <v>94</v>
      </c>
      <c r="E10" t="s">
        <v>95</v>
      </c>
      <c r="F10" t="s">
        <v>96</v>
      </c>
      <c r="G10" t="s">
        <v>96</v>
      </c>
      <c r="H10">
        <f>C10*1</f>
        <v>2</v>
      </c>
      <c r="I10">
        <f>E10*-1</f>
        <v>2.59</v>
      </c>
    </row>
    <row r="11" spans="1:9" x14ac:dyDescent="0.35">
      <c r="A11" t="s">
        <v>70</v>
      </c>
      <c r="B11" t="s">
        <v>71</v>
      </c>
      <c r="C11" t="s">
        <v>17</v>
      </c>
      <c r="D11" t="s">
        <v>72</v>
      </c>
      <c r="E11" t="s">
        <v>73</v>
      </c>
      <c r="F11" t="s">
        <v>40</v>
      </c>
      <c r="G11" t="s">
        <v>40</v>
      </c>
      <c r="H11">
        <f>C11*1</f>
        <v>2</v>
      </c>
      <c r="I11">
        <f>E11*-1</f>
        <v>3.79</v>
      </c>
    </row>
    <row r="12" spans="1:9" x14ac:dyDescent="0.35">
      <c r="A12" t="s">
        <v>21</v>
      </c>
      <c r="B12" t="s">
        <v>22</v>
      </c>
      <c r="C12" t="s">
        <v>23</v>
      </c>
      <c r="D12" t="s">
        <v>11</v>
      </c>
      <c r="E12" t="s">
        <v>24</v>
      </c>
      <c r="F12" t="s">
        <v>25</v>
      </c>
      <c r="G12" t="s">
        <v>26</v>
      </c>
      <c r="H12">
        <f>C12*1</f>
        <v>6</v>
      </c>
      <c r="I12">
        <f>E12*-1</f>
        <v>4.25</v>
      </c>
    </row>
    <row r="13" spans="1:9" x14ac:dyDescent="0.35">
      <c r="A13" t="s">
        <v>33</v>
      </c>
      <c r="B13" t="s">
        <v>34</v>
      </c>
      <c r="C13" t="s">
        <v>23</v>
      </c>
      <c r="D13" t="s">
        <v>11</v>
      </c>
      <c r="E13" t="s">
        <v>24</v>
      </c>
      <c r="F13" t="s">
        <v>25</v>
      </c>
      <c r="G13" t="s">
        <v>26</v>
      </c>
      <c r="H13">
        <f>C13*1</f>
        <v>6</v>
      </c>
      <c r="I13">
        <f>E13*-1</f>
        <v>4.25</v>
      </c>
    </row>
    <row r="14" spans="1:9" x14ac:dyDescent="0.35">
      <c r="A14" t="s">
        <v>97</v>
      </c>
      <c r="B14" t="s">
        <v>98</v>
      </c>
      <c r="C14" t="s">
        <v>99</v>
      </c>
      <c r="D14" t="s">
        <v>96</v>
      </c>
      <c r="E14" t="s">
        <v>100</v>
      </c>
      <c r="F14" t="s">
        <v>101</v>
      </c>
      <c r="G14" t="s">
        <v>69</v>
      </c>
      <c r="H14">
        <f>C14*1</f>
        <v>5</v>
      </c>
      <c r="I14">
        <f>E14*-1</f>
        <v>4.6399999999999997</v>
      </c>
    </row>
    <row r="15" spans="1:9" x14ac:dyDescent="0.35">
      <c r="A15" t="s">
        <v>85</v>
      </c>
      <c r="B15" t="s">
        <v>86</v>
      </c>
      <c r="C15" t="s">
        <v>87</v>
      </c>
      <c r="D15" t="s">
        <v>88</v>
      </c>
      <c r="E15" t="s">
        <v>89</v>
      </c>
      <c r="F15" t="s">
        <v>90</v>
      </c>
      <c r="G15" t="s">
        <v>91</v>
      </c>
      <c r="H15">
        <f>C15*1</f>
        <v>8</v>
      </c>
      <c r="I15">
        <f>E15*-1</f>
        <v>5.14</v>
      </c>
    </row>
    <row r="16" spans="1:9" x14ac:dyDescent="0.35">
      <c r="A16" t="s">
        <v>50</v>
      </c>
      <c r="B16" t="s">
        <v>51</v>
      </c>
      <c r="C16" t="s">
        <v>52</v>
      </c>
      <c r="D16" t="s">
        <v>53</v>
      </c>
      <c r="E16" t="s">
        <v>54</v>
      </c>
      <c r="F16" t="s">
        <v>55</v>
      </c>
      <c r="G16" t="s">
        <v>56</v>
      </c>
      <c r="H16">
        <f>C16*1</f>
        <v>7</v>
      </c>
      <c r="I16">
        <f>E16*-1</f>
        <v>5.15</v>
      </c>
    </row>
    <row r="17" spans="1:9" x14ac:dyDescent="0.35">
      <c r="A17" t="s">
        <v>135</v>
      </c>
      <c r="B17" t="s">
        <v>136</v>
      </c>
      <c r="C17" t="s">
        <v>10</v>
      </c>
      <c r="D17" t="s">
        <v>137</v>
      </c>
      <c r="E17" t="s">
        <v>138</v>
      </c>
      <c r="F17" t="s">
        <v>139</v>
      </c>
      <c r="G17" t="s">
        <v>140</v>
      </c>
      <c r="H17">
        <f>C17*1</f>
        <v>3</v>
      </c>
      <c r="I17">
        <f>E17*-1</f>
        <v>5.44</v>
      </c>
    </row>
    <row r="18" spans="1:9" x14ac:dyDescent="0.35">
      <c r="A18" t="s">
        <v>27</v>
      </c>
      <c r="B18" t="s">
        <v>28</v>
      </c>
      <c r="C18" t="s">
        <v>23</v>
      </c>
      <c r="D18" t="s">
        <v>29</v>
      </c>
      <c r="E18" t="s">
        <v>30</v>
      </c>
      <c r="F18" t="s">
        <v>31</v>
      </c>
      <c r="G18" t="s">
        <v>32</v>
      </c>
      <c r="H18">
        <f>C18*1</f>
        <v>6</v>
      </c>
      <c r="I18">
        <f>E18*-1</f>
        <v>6.27</v>
      </c>
    </row>
    <row r="19" spans="1:9" x14ac:dyDescent="0.35">
      <c r="A19" t="s">
        <v>35</v>
      </c>
      <c r="B19" t="s">
        <v>36</v>
      </c>
      <c r="C19" t="s">
        <v>23</v>
      </c>
      <c r="D19" t="s">
        <v>29</v>
      </c>
      <c r="E19" t="s">
        <v>30</v>
      </c>
      <c r="F19" t="s">
        <v>31</v>
      </c>
      <c r="G19" t="s">
        <v>32</v>
      </c>
      <c r="H19">
        <f>C19*1</f>
        <v>6</v>
      </c>
      <c r="I19">
        <f>E19*-1</f>
        <v>6.27</v>
      </c>
    </row>
    <row r="20" spans="1:9" x14ac:dyDescent="0.35">
      <c r="A20" t="s">
        <v>57</v>
      </c>
      <c r="B20" t="s">
        <v>58</v>
      </c>
      <c r="C20" t="s">
        <v>23</v>
      </c>
      <c r="D20" t="s">
        <v>59</v>
      </c>
      <c r="E20" t="s">
        <v>60</v>
      </c>
      <c r="F20" t="s">
        <v>61</v>
      </c>
      <c r="G20" t="s">
        <v>62</v>
      </c>
      <c r="H20">
        <f>C20*1</f>
        <v>6</v>
      </c>
      <c r="I20">
        <f>E20*-1</f>
        <v>7.67</v>
      </c>
    </row>
    <row r="21" spans="1:9" x14ac:dyDescent="0.35">
      <c r="A21" t="s">
        <v>80</v>
      </c>
      <c r="B21" t="s">
        <v>81</v>
      </c>
      <c r="C21" t="s">
        <v>46</v>
      </c>
      <c r="D21" t="s">
        <v>82</v>
      </c>
      <c r="E21" t="s">
        <v>83</v>
      </c>
      <c r="F21" t="s">
        <v>84</v>
      </c>
      <c r="G21" t="s">
        <v>26</v>
      </c>
      <c r="H21">
        <f>C21*1</f>
        <v>12</v>
      </c>
      <c r="I21">
        <f>E21*-1</f>
        <v>8.66</v>
      </c>
    </row>
    <row r="22" spans="1:9" x14ac:dyDescent="0.35">
      <c r="A22" t="s">
        <v>107</v>
      </c>
      <c r="B22" t="s">
        <v>108</v>
      </c>
      <c r="C22" t="s">
        <v>109</v>
      </c>
      <c r="D22" t="s">
        <v>110</v>
      </c>
      <c r="E22" t="s">
        <v>111</v>
      </c>
      <c r="F22" t="s">
        <v>112</v>
      </c>
      <c r="G22" t="s">
        <v>31</v>
      </c>
      <c r="H22">
        <f>C22*1</f>
        <v>10</v>
      </c>
      <c r="I22">
        <f>E22*-1</f>
        <v>9.0500000000000007</v>
      </c>
    </row>
    <row r="23" spans="1:9" x14ac:dyDescent="0.35">
      <c r="A23" t="s">
        <v>159</v>
      </c>
      <c r="B23" t="s">
        <v>160</v>
      </c>
      <c r="C23" t="s">
        <v>23</v>
      </c>
      <c r="D23" t="s">
        <v>161</v>
      </c>
      <c r="E23" t="s">
        <v>162</v>
      </c>
      <c r="F23" t="s">
        <v>18</v>
      </c>
      <c r="G23" t="s">
        <v>163</v>
      </c>
      <c r="H23">
        <f>C23*1</f>
        <v>6</v>
      </c>
      <c r="I23">
        <f>E23*-1</f>
        <v>9.15</v>
      </c>
    </row>
    <row r="24" spans="1:9" x14ac:dyDescent="0.35">
      <c r="A24" t="s">
        <v>102</v>
      </c>
      <c r="B24" t="s">
        <v>103</v>
      </c>
      <c r="C24" t="s">
        <v>46</v>
      </c>
      <c r="D24" t="s">
        <v>104</v>
      </c>
      <c r="E24" t="s">
        <v>105</v>
      </c>
      <c r="F24" t="s">
        <v>106</v>
      </c>
      <c r="G24" t="s">
        <v>55</v>
      </c>
      <c r="H24">
        <f>C24*1</f>
        <v>12</v>
      </c>
      <c r="I24">
        <f>E24*-1</f>
        <v>10.01</v>
      </c>
    </row>
    <row r="25" spans="1:9" x14ac:dyDescent="0.35">
      <c r="A25" t="s">
        <v>127</v>
      </c>
      <c r="B25" t="s">
        <v>128</v>
      </c>
      <c r="C25" t="s">
        <v>52</v>
      </c>
      <c r="D25" t="s">
        <v>95</v>
      </c>
      <c r="E25" t="s">
        <v>129</v>
      </c>
      <c r="F25" t="s">
        <v>130</v>
      </c>
      <c r="G25" t="s">
        <v>11</v>
      </c>
      <c r="H25">
        <f>C25*1</f>
        <v>7</v>
      </c>
      <c r="I25">
        <f>E25*-1</f>
        <v>10.050000000000001</v>
      </c>
    </row>
    <row r="26" spans="1:9" x14ac:dyDescent="0.35">
      <c r="A26" t="s">
        <v>113</v>
      </c>
      <c r="B26" t="s">
        <v>114</v>
      </c>
      <c r="C26" t="s">
        <v>52</v>
      </c>
      <c r="D26" t="s">
        <v>115</v>
      </c>
      <c r="E26" t="s">
        <v>116</v>
      </c>
      <c r="F26" t="s">
        <v>110</v>
      </c>
      <c r="G26" t="s">
        <v>11</v>
      </c>
      <c r="H26">
        <f>C26*1</f>
        <v>7</v>
      </c>
      <c r="I26">
        <f>E26*-1</f>
        <v>10.24</v>
      </c>
    </row>
    <row r="27" spans="1:9" x14ac:dyDescent="0.35">
      <c r="A27" t="s">
        <v>37</v>
      </c>
      <c r="B27" t="s">
        <v>38</v>
      </c>
      <c r="C27" t="s">
        <v>39</v>
      </c>
      <c r="D27" t="s">
        <v>40</v>
      </c>
      <c r="E27" t="s">
        <v>41</v>
      </c>
      <c r="F27" t="s">
        <v>42</v>
      </c>
      <c r="G27" t="s">
        <v>43</v>
      </c>
      <c r="H27">
        <f>C27*1</f>
        <v>9</v>
      </c>
      <c r="I27">
        <f>E27*-1</f>
        <v>11.63</v>
      </c>
    </row>
    <row r="28" spans="1:9" x14ac:dyDescent="0.35">
      <c r="A28" t="s">
        <v>117</v>
      </c>
      <c r="B28" t="s">
        <v>118</v>
      </c>
      <c r="C28" t="s">
        <v>109</v>
      </c>
      <c r="D28" t="s">
        <v>119</v>
      </c>
      <c r="E28" t="s">
        <v>120</v>
      </c>
      <c r="F28" t="s">
        <v>43</v>
      </c>
      <c r="G28" t="s">
        <v>29</v>
      </c>
      <c r="H28">
        <f>C28*1</f>
        <v>10</v>
      </c>
      <c r="I28">
        <f>E28*-1</f>
        <v>12.68</v>
      </c>
    </row>
    <row r="29" spans="1:9" x14ac:dyDescent="0.35">
      <c r="A29" t="s">
        <v>141</v>
      </c>
      <c r="B29" t="s">
        <v>142</v>
      </c>
      <c r="C29" t="s">
        <v>39</v>
      </c>
      <c r="D29" t="s">
        <v>143</v>
      </c>
      <c r="E29" t="s">
        <v>144</v>
      </c>
      <c r="F29" t="s">
        <v>145</v>
      </c>
      <c r="G29" t="s">
        <v>146</v>
      </c>
      <c r="H29">
        <f>C29*1</f>
        <v>9</v>
      </c>
      <c r="I29">
        <f>E29*-1</f>
        <v>12.9</v>
      </c>
    </row>
    <row r="30" spans="1:9" x14ac:dyDescent="0.35">
      <c r="A30" t="s">
        <v>121</v>
      </c>
      <c r="B30" t="s">
        <v>122</v>
      </c>
      <c r="C30" t="s">
        <v>123</v>
      </c>
      <c r="D30" t="s">
        <v>124</v>
      </c>
      <c r="E30" t="s">
        <v>125</v>
      </c>
      <c r="F30" t="s">
        <v>126</v>
      </c>
      <c r="G30" t="s">
        <v>90</v>
      </c>
      <c r="H30">
        <f>C30*1</f>
        <v>14</v>
      </c>
      <c r="I30">
        <f>E30*-1</f>
        <v>13.28</v>
      </c>
    </row>
    <row r="31" spans="1:9" x14ac:dyDescent="0.35">
      <c r="A31" t="s">
        <v>44</v>
      </c>
      <c r="B31" t="s">
        <v>45</v>
      </c>
      <c r="C31" t="s">
        <v>46</v>
      </c>
      <c r="D31" t="s">
        <v>47</v>
      </c>
      <c r="E31" t="s">
        <v>48</v>
      </c>
      <c r="F31" t="s">
        <v>49</v>
      </c>
      <c r="G31" t="s">
        <v>49</v>
      </c>
      <c r="H31">
        <f>C31*1</f>
        <v>12</v>
      </c>
      <c r="I31">
        <f>E31*-1</f>
        <v>14.25</v>
      </c>
    </row>
    <row r="32" spans="1:9" x14ac:dyDescent="0.35">
      <c r="A32" t="s">
        <v>167</v>
      </c>
      <c r="B32" t="s">
        <v>168</v>
      </c>
      <c r="C32" t="s">
        <v>169</v>
      </c>
      <c r="D32" t="s">
        <v>170</v>
      </c>
      <c r="E32" t="s">
        <v>171</v>
      </c>
      <c r="F32" t="s">
        <v>172</v>
      </c>
      <c r="G32" t="s">
        <v>173</v>
      </c>
      <c r="H32">
        <f>C32*1</f>
        <v>23</v>
      </c>
      <c r="I32">
        <f>E32*-1</f>
        <v>17.34</v>
      </c>
    </row>
    <row r="33" spans="1:9" x14ac:dyDescent="0.35">
      <c r="A33" t="s">
        <v>151</v>
      </c>
      <c r="B33" t="s">
        <v>152</v>
      </c>
      <c r="C33" t="s">
        <v>153</v>
      </c>
      <c r="D33" t="s">
        <v>154</v>
      </c>
      <c r="E33" t="s">
        <v>155</v>
      </c>
      <c r="F33" t="s">
        <v>156</v>
      </c>
      <c r="G33" t="s">
        <v>29</v>
      </c>
      <c r="H33">
        <f>C33*1</f>
        <v>17</v>
      </c>
      <c r="I33">
        <f>E33*-1</f>
        <v>19.46</v>
      </c>
    </row>
    <row r="34" spans="1:9" x14ac:dyDescent="0.35">
      <c r="A34" t="s">
        <v>63</v>
      </c>
      <c r="B34" t="s">
        <v>64</v>
      </c>
      <c r="C34" t="s">
        <v>65</v>
      </c>
      <c r="D34" t="s">
        <v>66</v>
      </c>
      <c r="E34" t="s">
        <v>67</v>
      </c>
      <c r="F34" t="s">
        <v>68</v>
      </c>
      <c r="G34" t="s">
        <v>69</v>
      </c>
      <c r="H34">
        <f>C34*1</f>
        <v>22</v>
      </c>
      <c r="I34">
        <f>E34*-1</f>
        <v>30.39</v>
      </c>
    </row>
  </sheetData>
  <sortState xmlns:xlrd2="http://schemas.microsoft.com/office/spreadsheetml/2017/richdata2" ref="A3:I3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7E67F-6BEF-4EB9-A90C-BABE556C11E3}">
  <dimension ref="A1:K43"/>
  <sheetViews>
    <sheetView topLeftCell="A28" workbookViewId="0">
      <selection activeCell="H42" sqref="H42"/>
    </sheetView>
  </sheetViews>
  <sheetFormatPr defaultRowHeight="14.5" x14ac:dyDescent="0.35"/>
  <sheetData>
    <row r="1" spans="1:11" x14ac:dyDescent="0.35">
      <c r="A1" t="s">
        <v>175</v>
      </c>
      <c r="B1" t="s">
        <v>176</v>
      </c>
      <c r="C1" t="s">
        <v>177</v>
      </c>
      <c r="D1" t="s">
        <v>178</v>
      </c>
      <c r="E1" t="s">
        <v>179</v>
      </c>
      <c r="F1" t="s">
        <v>180</v>
      </c>
      <c r="G1" t="s">
        <v>181</v>
      </c>
      <c r="H1" t="s">
        <v>182</v>
      </c>
      <c r="J1" t="s">
        <v>183</v>
      </c>
      <c r="K1">
        <f>COUNT(C2:C33)</f>
        <v>32</v>
      </c>
    </row>
    <row r="2" spans="1:11" x14ac:dyDescent="0.35">
      <c r="A2">
        <v>1</v>
      </c>
      <c r="B2" t="s">
        <v>131</v>
      </c>
      <c r="C2">
        <v>1</v>
      </c>
      <c r="D2">
        <f t="shared" ref="D2:D33" si="0">LOG(C2)</f>
        <v>0</v>
      </c>
      <c r="E2">
        <f t="shared" ref="E2:E33" si="1">(D2-$K$3)^2</f>
        <v>0.54706832771714564</v>
      </c>
      <c r="F2">
        <f t="shared" ref="F2:F33" si="2">(D2-$K$3)^3</f>
        <v>-0.40463398703689751</v>
      </c>
      <c r="G2">
        <f t="shared" ref="G2:G33" si="3">($K$1+1)/A2</f>
        <v>33</v>
      </c>
      <c r="H2">
        <f t="shared" ref="H2:H33" si="4">1/G2</f>
        <v>3.0303030303030304E-2</v>
      </c>
      <c r="J2" t="s">
        <v>184</v>
      </c>
      <c r="K2">
        <f>AVERAGE(C2:C33)</f>
        <v>7.5</v>
      </c>
    </row>
    <row r="3" spans="1:11" x14ac:dyDescent="0.35">
      <c r="A3">
        <v>2</v>
      </c>
      <c r="B3" t="s">
        <v>157</v>
      </c>
      <c r="C3">
        <v>1</v>
      </c>
      <c r="D3">
        <f t="shared" si="0"/>
        <v>0</v>
      </c>
      <c r="E3">
        <f t="shared" si="1"/>
        <v>0.54706832771714564</v>
      </c>
      <c r="F3">
        <f t="shared" si="2"/>
        <v>-0.40463398703689751</v>
      </c>
      <c r="G3">
        <f t="shared" si="3"/>
        <v>16.5</v>
      </c>
      <c r="H3">
        <f t="shared" si="4"/>
        <v>6.0606060606060608E-2</v>
      </c>
      <c r="J3" t="s">
        <v>185</v>
      </c>
      <c r="K3">
        <f>AVERAGE(D2:D33)</f>
        <v>0.73964067473141692</v>
      </c>
    </row>
    <row r="4" spans="1:11" x14ac:dyDescent="0.35">
      <c r="A4">
        <v>3</v>
      </c>
      <c r="B4" t="s">
        <v>164</v>
      </c>
      <c r="C4">
        <v>1</v>
      </c>
      <c r="D4">
        <f t="shared" si="0"/>
        <v>0</v>
      </c>
      <c r="E4">
        <f t="shared" si="1"/>
        <v>0.54706832771714564</v>
      </c>
      <c r="F4">
        <f t="shared" si="2"/>
        <v>-0.40463398703689751</v>
      </c>
      <c r="G4">
        <f t="shared" si="3"/>
        <v>11</v>
      </c>
      <c r="H4">
        <f t="shared" si="4"/>
        <v>9.0909090909090912E-2</v>
      </c>
      <c r="J4" t="s">
        <v>186</v>
      </c>
      <c r="K4">
        <f>SUM(E2:E33)</f>
        <v>4.4181121102056267</v>
      </c>
    </row>
    <row r="5" spans="1:11" x14ac:dyDescent="0.35">
      <c r="A5">
        <v>4</v>
      </c>
      <c r="B5" t="s">
        <v>15</v>
      </c>
      <c r="C5">
        <v>2</v>
      </c>
      <c r="D5">
        <f t="shared" si="0"/>
        <v>0.3010299956639812</v>
      </c>
      <c r="E5">
        <f t="shared" si="1"/>
        <v>0.1923793277919971</v>
      </c>
      <c r="F5">
        <f t="shared" si="2"/>
        <v>-8.4379627601384663E-2</v>
      </c>
      <c r="G5">
        <f t="shared" si="3"/>
        <v>8.25</v>
      </c>
      <c r="H5">
        <f t="shared" si="4"/>
        <v>0.12121212121212122</v>
      </c>
      <c r="J5" t="s">
        <v>187</v>
      </c>
      <c r="K5">
        <f>SUM(F2:F33)</f>
        <v>-0.77987814637470354</v>
      </c>
    </row>
    <row r="6" spans="1:11" x14ac:dyDescent="0.35">
      <c r="A6">
        <v>5</v>
      </c>
      <c r="B6" t="s">
        <v>70</v>
      </c>
      <c r="C6">
        <v>2</v>
      </c>
      <c r="D6">
        <f t="shared" si="0"/>
        <v>0.3010299956639812</v>
      </c>
      <c r="E6">
        <f t="shared" si="1"/>
        <v>0.1923793277919971</v>
      </c>
      <c r="F6">
        <f t="shared" si="2"/>
        <v>-8.4379627601384663E-2</v>
      </c>
      <c r="G6">
        <f t="shared" si="3"/>
        <v>6.6</v>
      </c>
      <c r="H6">
        <f t="shared" si="4"/>
        <v>0.15151515151515152</v>
      </c>
      <c r="J6" t="s">
        <v>188</v>
      </c>
      <c r="K6">
        <f>VAR(D2:D33)</f>
        <v>0.1425197454905042</v>
      </c>
    </row>
    <row r="7" spans="1:11" x14ac:dyDescent="0.35">
      <c r="A7">
        <v>6</v>
      </c>
      <c r="B7" t="s">
        <v>92</v>
      </c>
      <c r="C7">
        <v>2</v>
      </c>
      <c r="D7">
        <f t="shared" si="0"/>
        <v>0.3010299956639812</v>
      </c>
      <c r="E7">
        <f t="shared" si="1"/>
        <v>0.1923793277919971</v>
      </c>
      <c r="F7">
        <f t="shared" si="2"/>
        <v>-8.4379627601384663E-2</v>
      </c>
      <c r="G7">
        <f t="shared" si="3"/>
        <v>5.5</v>
      </c>
      <c r="H7">
        <f t="shared" si="4"/>
        <v>0.18181818181818182</v>
      </c>
      <c r="J7" t="s">
        <v>189</v>
      </c>
      <c r="K7">
        <f>STDEV(D2:D33)</f>
        <v>0.37751787439868884</v>
      </c>
    </row>
    <row r="8" spans="1:11" x14ac:dyDescent="0.35">
      <c r="A8">
        <v>7</v>
      </c>
      <c r="B8" t="s">
        <v>147</v>
      </c>
      <c r="C8">
        <v>2</v>
      </c>
      <c r="D8">
        <f t="shared" si="0"/>
        <v>0.3010299956639812</v>
      </c>
      <c r="E8">
        <f t="shared" si="1"/>
        <v>0.1923793277919971</v>
      </c>
      <c r="F8">
        <f t="shared" si="2"/>
        <v>-8.4379627601384663E-2</v>
      </c>
      <c r="G8">
        <f t="shared" si="3"/>
        <v>4.7142857142857144</v>
      </c>
      <c r="H8">
        <f t="shared" si="4"/>
        <v>0.21212121212121213</v>
      </c>
      <c r="J8" t="s">
        <v>190</v>
      </c>
      <c r="K8">
        <f>SKEW(D2:D33)</f>
        <v>-0.49874806454051596</v>
      </c>
    </row>
    <row r="9" spans="1:11" x14ac:dyDescent="0.35">
      <c r="A9">
        <v>8</v>
      </c>
      <c r="B9" t="s">
        <v>8</v>
      </c>
      <c r="C9">
        <v>3</v>
      </c>
      <c r="D9">
        <f t="shared" si="0"/>
        <v>0.47712125471966244</v>
      </c>
      <c r="E9">
        <f t="shared" si="1"/>
        <v>6.8916445883307961E-2</v>
      </c>
      <c r="F9">
        <f t="shared" si="2"/>
        <v>-1.8091905402557472E-2</v>
      </c>
      <c r="G9">
        <f t="shared" si="3"/>
        <v>4.125</v>
      </c>
      <c r="H9">
        <f t="shared" si="4"/>
        <v>0.24242424242424243</v>
      </c>
      <c r="J9" t="s">
        <v>191</v>
      </c>
      <c r="K9">
        <v>-0.4</v>
      </c>
    </row>
    <row r="10" spans="1:11" x14ac:dyDescent="0.35">
      <c r="A10">
        <v>9</v>
      </c>
      <c r="B10" t="s">
        <v>74</v>
      </c>
      <c r="C10">
        <v>3</v>
      </c>
      <c r="D10">
        <f t="shared" si="0"/>
        <v>0.47712125471966244</v>
      </c>
      <c r="E10">
        <f t="shared" si="1"/>
        <v>6.8916445883307961E-2</v>
      </c>
      <c r="F10">
        <f t="shared" si="2"/>
        <v>-1.8091905402557472E-2</v>
      </c>
      <c r="G10">
        <f t="shared" si="3"/>
        <v>3.6666666666666665</v>
      </c>
      <c r="H10">
        <f t="shared" si="4"/>
        <v>0.27272727272727276</v>
      </c>
      <c r="J10" t="s">
        <v>192</v>
      </c>
      <c r="K10">
        <v>-0.5</v>
      </c>
    </row>
    <row r="11" spans="1:11" x14ac:dyDescent="0.35">
      <c r="A11">
        <v>10</v>
      </c>
      <c r="B11" t="s">
        <v>135</v>
      </c>
      <c r="C11">
        <v>3</v>
      </c>
      <c r="D11">
        <f t="shared" si="0"/>
        <v>0.47712125471966244</v>
      </c>
      <c r="E11">
        <f t="shared" si="1"/>
        <v>6.8916445883307961E-2</v>
      </c>
      <c r="F11">
        <f t="shared" si="2"/>
        <v>-1.8091905402557472E-2</v>
      </c>
      <c r="G11">
        <f t="shared" si="3"/>
        <v>3.3</v>
      </c>
      <c r="H11">
        <f t="shared" si="4"/>
        <v>0.30303030303030304</v>
      </c>
    </row>
    <row r="12" spans="1:11" x14ac:dyDescent="0.35">
      <c r="A12">
        <v>11</v>
      </c>
      <c r="B12" t="s">
        <v>97</v>
      </c>
      <c r="C12">
        <v>5</v>
      </c>
      <c r="D12">
        <f t="shared" si="0"/>
        <v>0.69897000433601886</v>
      </c>
      <c r="E12">
        <f t="shared" si="1"/>
        <v>1.6541034304111087E-3</v>
      </c>
      <c r="F12">
        <f t="shared" si="2"/>
        <v>-6.7273495418147469E-5</v>
      </c>
      <c r="G12">
        <f t="shared" si="3"/>
        <v>3</v>
      </c>
      <c r="H12">
        <f t="shared" si="4"/>
        <v>0.33333333333333331</v>
      </c>
    </row>
    <row r="13" spans="1:11" x14ac:dyDescent="0.35">
      <c r="A13">
        <v>12</v>
      </c>
      <c r="B13" t="s">
        <v>21</v>
      </c>
      <c r="C13">
        <v>6</v>
      </c>
      <c r="D13">
        <f t="shared" si="0"/>
        <v>0.77815125038364363</v>
      </c>
      <c r="E13">
        <f t="shared" si="1"/>
        <v>1.4830644370658766E-3</v>
      </c>
      <c r="F13">
        <f t="shared" si="2"/>
        <v>5.7113665200752459E-5</v>
      </c>
      <c r="G13">
        <f t="shared" si="3"/>
        <v>2.75</v>
      </c>
      <c r="H13">
        <f t="shared" si="4"/>
        <v>0.36363636363636365</v>
      </c>
    </row>
    <row r="14" spans="1:11" x14ac:dyDescent="0.35">
      <c r="A14">
        <v>13</v>
      </c>
      <c r="B14" t="s">
        <v>27</v>
      </c>
      <c r="C14">
        <v>6</v>
      </c>
      <c r="D14">
        <f t="shared" si="0"/>
        <v>0.77815125038364363</v>
      </c>
      <c r="E14">
        <f t="shared" si="1"/>
        <v>1.4830644370658766E-3</v>
      </c>
      <c r="F14">
        <f t="shared" si="2"/>
        <v>5.7113665200752459E-5</v>
      </c>
      <c r="G14">
        <f t="shared" si="3"/>
        <v>2.5384615384615383</v>
      </c>
      <c r="H14">
        <f t="shared" si="4"/>
        <v>0.39393939393939398</v>
      </c>
    </row>
    <row r="15" spans="1:11" x14ac:dyDescent="0.35">
      <c r="A15">
        <v>14</v>
      </c>
      <c r="B15" t="s">
        <v>33</v>
      </c>
      <c r="C15">
        <v>6</v>
      </c>
      <c r="D15">
        <f t="shared" si="0"/>
        <v>0.77815125038364363</v>
      </c>
      <c r="E15">
        <f t="shared" si="1"/>
        <v>1.4830644370658766E-3</v>
      </c>
      <c r="F15">
        <f t="shared" si="2"/>
        <v>5.7113665200752459E-5</v>
      </c>
      <c r="G15">
        <f t="shared" si="3"/>
        <v>2.3571428571428572</v>
      </c>
      <c r="H15">
        <f t="shared" si="4"/>
        <v>0.42424242424242425</v>
      </c>
    </row>
    <row r="16" spans="1:11" x14ac:dyDescent="0.35">
      <c r="A16">
        <v>15</v>
      </c>
      <c r="B16" t="s">
        <v>35</v>
      </c>
      <c r="C16">
        <v>6</v>
      </c>
      <c r="D16">
        <f t="shared" si="0"/>
        <v>0.77815125038364363</v>
      </c>
      <c r="E16">
        <f t="shared" si="1"/>
        <v>1.4830644370658766E-3</v>
      </c>
      <c r="F16">
        <f t="shared" si="2"/>
        <v>5.7113665200752459E-5</v>
      </c>
      <c r="G16">
        <f t="shared" si="3"/>
        <v>2.2000000000000002</v>
      </c>
      <c r="H16">
        <f t="shared" si="4"/>
        <v>0.45454545454545453</v>
      </c>
    </row>
    <row r="17" spans="1:8" x14ac:dyDescent="0.35">
      <c r="A17">
        <v>16</v>
      </c>
      <c r="B17" t="s">
        <v>57</v>
      </c>
      <c r="C17">
        <v>6</v>
      </c>
      <c r="D17">
        <f t="shared" si="0"/>
        <v>0.77815125038364363</v>
      </c>
      <c r="E17">
        <f t="shared" si="1"/>
        <v>1.4830644370658766E-3</v>
      </c>
      <c r="F17">
        <f t="shared" si="2"/>
        <v>5.7113665200752459E-5</v>
      </c>
      <c r="G17">
        <f t="shared" si="3"/>
        <v>2.0625</v>
      </c>
      <c r="H17">
        <f t="shared" si="4"/>
        <v>0.48484848484848486</v>
      </c>
    </row>
    <row r="18" spans="1:8" x14ac:dyDescent="0.35">
      <c r="A18">
        <v>17</v>
      </c>
      <c r="B18" t="s">
        <v>159</v>
      </c>
      <c r="C18">
        <v>6</v>
      </c>
      <c r="D18">
        <f t="shared" si="0"/>
        <v>0.77815125038364363</v>
      </c>
      <c r="E18">
        <f t="shared" si="1"/>
        <v>1.4830644370658766E-3</v>
      </c>
      <c r="F18">
        <f t="shared" si="2"/>
        <v>5.7113665200752459E-5</v>
      </c>
      <c r="G18">
        <f t="shared" si="3"/>
        <v>1.9411764705882353</v>
      </c>
      <c r="H18">
        <f t="shared" si="4"/>
        <v>0.51515151515151514</v>
      </c>
    </row>
    <row r="19" spans="1:8" x14ac:dyDescent="0.35">
      <c r="A19">
        <v>18</v>
      </c>
      <c r="B19" t="s">
        <v>50</v>
      </c>
      <c r="C19">
        <v>7</v>
      </c>
      <c r="D19">
        <f t="shared" si="0"/>
        <v>0.84509804001425681</v>
      </c>
      <c r="E19">
        <f t="shared" si="1"/>
        <v>1.1121255892398324E-2</v>
      </c>
      <c r="F19">
        <f t="shared" si="2"/>
        <v>1.1728183450485856E-3</v>
      </c>
      <c r="G19">
        <f t="shared" si="3"/>
        <v>1.8333333333333333</v>
      </c>
      <c r="H19">
        <f t="shared" si="4"/>
        <v>0.54545454545454553</v>
      </c>
    </row>
    <row r="20" spans="1:8" x14ac:dyDescent="0.35">
      <c r="A20">
        <v>19</v>
      </c>
      <c r="B20" t="s">
        <v>113</v>
      </c>
      <c r="C20">
        <v>7</v>
      </c>
      <c r="D20">
        <f t="shared" si="0"/>
        <v>0.84509804001425681</v>
      </c>
      <c r="E20">
        <f t="shared" si="1"/>
        <v>1.1121255892398324E-2</v>
      </c>
      <c r="F20">
        <f t="shared" si="2"/>
        <v>1.1728183450485856E-3</v>
      </c>
      <c r="G20">
        <f t="shared" si="3"/>
        <v>1.736842105263158</v>
      </c>
      <c r="H20">
        <f t="shared" si="4"/>
        <v>0.57575757575757569</v>
      </c>
    </row>
    <row r="21" spans="1:8" x14ac:dyDescent="0.35">
      <c r="A21">
        <v>20</v>
      </c>
      <c r="B21" t="s">
        <v>127</v>
      </c>
      <c r="C21">
        <v>7</v>
      </c>
      <c r="D21">
        <f t="shared" si="0"/>
        <v>0.84509804001425681</v>
      </c>
      <c r="E21">
        <f t="shared" si="1"/>
        <v>1.1121255892398324E-2</v>
      </c>
      <c r="F21">
        <f t="shared" si="2"/>
        <v>1.1728183450485856E-3</v>
      </c>
      <c r="G21">
        <f t="shared" si="3"/>
        <v>1.65</v>
      </c>
      <c r="H21">
        <f t="shared" si="4"/>
        <v>0.60606060606060608</v>
      </c>
    </row>
    <row r="22" spans="1:8" x14ac:dyDescent="0.35">
      <c r="A22">
        <v>21</v>
      </c>
      <c r="B22" t="s">
        <v>85</v>
      </c>
      <c r="C22">
        <v>8</v>
      </c>
      <c r="D22">
        <f t="shared" si="0"/>
        <v>0.90308998699194354</v>
      </c>
      <c r="E22">
        <f t="shared" si="1"/>
        <v>2.6715677678439135E-2</v>
      </c>
      <c r="F22">
        <f t="shared" si="2"/>
        <v>4.3666591431147789E-3</v>
      </c>
      <c r="G22">
        <f t="shared" si="3"/>
        <v>1.5714285714285714</v>
      </c>
      <c r="H22">
        <f t="shared" si="4"/>
        <v>0.63636363636363635</v>
      </c>
    </row>
    <row r="23" spans="1:8" x14ac:dyDescent="0.35">
      <c r="A23">
        <v>22</v>
      </c>
      <c r="B23" t="s">
        <v>37</v>
      </c>
      <c r="C23">
        <v>9</v>
      </c>
      <c r="D23">
        <f t="shared" si="0"/>
        <v>0.95424250943932487</v>
      </c>
      <c r="E23">
        <f t="shared" si="1"/>
        <v>4.6053947460000244E-2</v>
      </c>
      <c r="F23">
        <f t="shared" si="2"/>
        <v>9.8832616204576496E-3</v>
      </c>
      <c r="G23">
        <f t="shared" si="3"/>
        <v>1.5</v>
      </c>
      <c r="H23">
        <f t="shared" si="4"/>
        <v>0.66666666666666663</v>
      </c>
    </row>
    <row r="24" spans="1:8" x14ac:dyDescent="0.35">
      <c r="A24">
        <v>23</v>
      </c>
      <c r="B24" t="s">
        <v>141</v>
      </c>
      <c r="C24">
        <v>9</v>
      </c>
      <c r="D24">
        <f t="shared" si="0"/>
        <v>0.95424250943932487</v>
      </c>
      <c r="E24">
        <f t="shared" si="1"/>
        <v>4.6053947460000244E-2</v>
      </c>
      <c r="F24">
        <f t="shared" si="2"/>
        <v>9.8832616204576496E-3</v>
      </c>
      <c r="G24">
        <f t="shared" si="3"/>
        <v>1.4347826086956521</v>
      </c>
      <c r="H24">
        <f t="shared" si="4"/>
        <v>0.69696969696969702</v>
      </c>
    </row>
    <row r="25" spans="1:8" x14ac:dyDescent="0.35">
      <c r="A25">
        <v>24</v>
      </c>
      <c r="B25" t="s">
        <v>107</v>
      </c>
      <c r="C25">
        <v>10</v>
      </c>
      <c r="D25">
        <f t="shared" si="0"/>
        <v>1</v>
      </c>
      <c r="E25">
        <f t="shared" si="1"/>
        <v>6.7786978254311847E-2</v>
      </c>
      <c r="F25">
        <f t="shared" si="2"/>
        <v>1.7648971920288747E-2</v>
      </c>
      <c r="G25">
        <f t="shared" si="3"/>
        <v>1.375</v>
      </c>
      <c r="H25">
        <f t="shared" si="4"/>
        <v>0.72727272727272729</v>
      </c>
    </row>
    <row r="26" spans="1:8" x14ac:dyDescent="0.35">
      <c r="A26">
        <v>25</v>
      </c>
      <c r="B26" t="s">
        <v>117</v>
      </c>
      <c r="C26">
        <v>10</v>
      </c>
      <c r="D26">
        <f t="shared" si="0"/>
        <v>1</v>
      </c>
      <c r="E26">
        <f t="shared" si="1"/>
        <v>6.7786978254311847E-2</v>
      </c>
      <c r="F26">
        <f t="shared" si="2"/>
        <v>1.7648971920288747E-2</v>
      </c>
      <c r="G26">
        <f t="shared" si="3"/>
        <v>1.32</v>
      </c>
      <c r="H26">
        <f t="shared" si="4"/>
        <v>0.75757575757575757</v>
      </c>
    </row>
    <row r="27" spans="1:8" x14ac:dyDescent="0.35">
      <c r="A27">
        <v>26</v>
      </c>
      <c r="B27" t="s">
        <v>44</v>
      </c>
      <c r="C27">
        <v>12</v>
      </c>
      <c r="D27">
        <f t="shared" si="0"/>
        <v>1.0791812460476249</v>
      </c>
      <c r="E27">
        <f t="shared" si="1"/>
        <v>0.11528779956973691</v>
      </c>
      <c r="F27">
        <f t="shared" si="2"/>
        <v>3.9144885331696945E-2</v>
      </c>
      <c r="G27">
        <f t="shared" si="3"/>
        <v>1.2692307692307692</v>
      </c>
      <c r="H27">
        <f t="shared" si="4"/>
        <v>0.78787878787878796</v>
      </c>
    </row>
    <row r="28" spans="1:8" x14ac:dyDescent="0.35">
      <c r="A28">
        <v>27</v>
      </c>
      <c r="B28" t="s">
        <v>80</v>
      </c>
      <c r="C28">
        <v>12</v>
      </c>
      <c r="D28">
        <f t="shared" si="0"/>
        <v>1.0791812460476249</v>
      </c>
      <c r="E28">
        <f t="shared" si="1"/>
        <v>0.11528779956973691</v>
      </c>
      <c r="F28">
        <f t="shared" si="2"/>
        <v>3.9144885331696945E-2</v>
      </c>
      <c r="G28">
        <f t="shared" si="3"/>
        <v>1.2222222222222223</v>
      </c>
      <c r="H28">
        <f t="shared" si="4"/>
        <v>0.81818181818181812</v>
      </c>
    </row>
    <row r="29" spans="1:8" x14ac:dyDescent="0.35">
      <c r="A29">
        <v>28</v>
      </c>
      <c r="B29" t="s">
        <v>102</v>
      </c>
      <c r="C29">
        <v>12</v>
      </c>
      <c r="D29">
        <f t="shared" si="0"/>
        <v>1.0791812460476249</v>
      </c>
      <c r="E29">
        <f t="shared" si="1"/>
        <v>0.11528779956973691</v>
      </c>
      <c r="F29">
        <f t="shared" si="2"/>
        <v>3.9144885331696945E-2</v>
      </c>
      <c r="G29">
        <f t="shared" si="3"/>
        <v>1.1785714285714286</v>
      </c>
      <c r="H29">
        <f t="shared" si="4"/>
        <v>0.84848484848484851</v>
      </c>
    </row>
    <row r="30" spans="1:8" x14ac:dyDescent="0.35">
      <c r="A30">
        <v>29</v>
      </c>
      <c r="B30" t="s">
        <v>121</v>
      </c>
      <c r="C30">
        <v>14</v>
      </c>
      <c r="D30">
        <f t="shared" si="0"/>
        <v>1.146128035678238</v>
      </c>
      <c r="E30">
        <f t="shared" si="1"/>
        <v>0.16523197460951117</v>
      </c>
      <c r="F30">
        <f t="shared" si="2"/>
        <v>6.7164709303052336E-2</v>
      </c>
      <c r="G30">
        <f t="shared" si="3"/>
        <v>1.1379310344827587</v>
      </c>
      <c r="H30">
        <f t="shared" si="4"/>
        <v>0.87878787878787878</v>
      </c>
    </row>
    <row r="31" spans="1:8" x14ac:dyDescent="0.35">
      <c r="A31">
        <v>30</v>
      </c>
      <c r="B31" t="s">
        <v>151</v>
      </c>
      <c r="C31">
        <v>17</v>
      </c>
      <c r="D31">
        <f t="shared" si="0"/>
        <v>1.2304489213782739</v>
      </c>
      <c r="E31">
        <f t="shared" si="1"/>
        <v>0.24089273497656197</v>
      </c>
      <c r="F31">
        <f t="shared" si="2"/>
        <v>0.11823214088381237</v>
      </c>
      <c r="G31">
        <f t="shared" si="3"/>
        <v>1.1000000000000001</v>
      </c>
      <c r="H31">
        <f t="shared" si="4"/>
        <v>0.90909090909090906</v>
      </c>
    </row>
    <row r="32" spans="1:8" x14ac:dyDescent="0.35">
      <c r="A32">
        <v>31</v>
      </c>
      <c r="B32" t="s">
        <v>63</v>
      </c>
      <c r="C32">
        <v>22</v>
      </c>
      <c r="D32">
        <f t="shared" si="0"/>
        <v>1.3424226808222062</v>
      </c>
      <c r="E32">
        <f t="shared" si="1"/>
        <v>0.36334614686683631</v>
      </c>
      <c r="F32">
        <f t="shared" si="2"/>
        <v>0.21901851931375013</v>
      </c>
      <c r="G32">
        <f t="shared" si="3"/>
        <v>1.064516129032258</v>
      </c>
      <c r="H32">
        <f t="shared" si="4"/>
        <v>0.93939393939393945</v>
      </c>
    </row>
    <row r="33" spans="1:8" x14ac:dyDescent="0.35">
      <c r="A33">
        <v>32</v>
      </c>
      <c r="B33" t="s">
        <v>167</v>
      </c>
      <c r="C33">
        <v>23</v>
      </c>
      <c r="D33">
        <f t="shared" si="0"/>
        <v>1.3617278360175928</v>
      </c>
      <c r="E33">
        <f t="shared" si="1"/>
        <v>0.38699243623709267</v>
      </c>
      <c r="F33">
        <f t="shared" si="2"/>
        <v>0.24074302609795442</v>
      </c>
      <c r="G33">
        <f t="shared" si="3"/>
        <v>1.03125</v>
      </c>
      <c r="H33">
        <f t="shared" si="4"/>
        <v>0.96969696969696972</v>
      </c>
    </row>
    <row r="36" spans="1:8" x14ac:dyDescent="0.35">
      <c r="B36" t="s">
        <v>193</v>
      </c>
      <c r="C36" t="s">
        <v>199</v>
      </c>
      <c r="D36" t="s">
        <v>200</v>
      </c>
      <c r="E36" t="s">
        <v>195</v>
      </c>
      <c r="F36" t="s">
        <v>196</v>
      </c>
      <c r="G36" t="s">
        <v>197</v>
      </c>
      <c r="H36" s="1" t="s">
        <v>198</v>
      </c>
    </row>
    <row r="37" spans="1:8" x14ac:dyDescent="0.35">
      <c r="B37">
        <v>2</v>
      </c>
      <c r="C37">
        <v>6.6000000000000003E-2</v>
      </c>
      <c r="D37">
        <v>8.3000000000000004E-2</v>
      </c>
      <c r="E37">
        <f>(C37-D37)/($K$9-$K$10)</f>
        <v>-0.17000000000000004</v>
      </c>
      <c r="F37" s="2">
        <f>C37+(E37*($K$8-$K$9))</f>
        <v>8.2787170971887716E-2</v>
      </c>
      <c r="G37" s="2">
        <f t="shared" ref="G37:G43" si="5">$K$3+(F37*$K$7)</f>
        <v>0.77089431154420485</v>
      </c>
      <c r="H37" s="3">
        <f t="shared" ref="H37:H43" si="6">10^G37</f>
        <v>5.9005746828174761</v>
      </c>
    </row>
    <row r="38" spans="1:8" x14ac:dyDescent="0.35">
      <c r="B38">
        <v>5</v>
      </c>
      <c r="C38">
        <v>0.85499999999999998</v>
      </c>
      <c r="D38">
        <v>0.85599999999999998</v>
      </c>
      <c r="E38">
        <f t="shared" ref="E38:E43" si="7">(C38-D38)/($K$9-$K$10)</f>
        <v>-1.0000000000000011E-2</v>
      </c>
      <c r="F38" s="2">
        <f t="shared" ref="F38:F43" si="8">C38+(E38*($K$8-$K$9))</f>
        <v>0.8559874806454052</v>
      </c>
      <c r="G38" s="2">
        <f t="shared" si="5"/>
        <v>1.0627912489365592</v>
      </c>
      <c r="H38" s="3">
        <f t="shared" si="6"/>
        <v>11.555566706217819</v>
      </c>
    </row>
    <row r="39" spans="1:8" x14ac:dyDescent="0.35">
      <c r="B39">
        <v>10</v>
      </c>
      <c r="C39">
        <v>1.2310000000000001</v>
      </c>
      <c r="D39">
        <v>1.216</v>
      </c>
      <c r="E39">
        <f t="shared" si="7"/>
        <v>0.15000000000000127</v>
      </c>
      <c r="F39" s="2">
        <f t="shared" si="8"/>
        <v>1.2161877903189227</v>
      </c>
      <c r="G39" s="2">
        <f t="shared" si="5"/>
        <v>1.1987733042022548</v>
      </c>
      <c r="H39" s="3">
        <f t="shared" si="6"/>
        <v>15.804228647386044</v>
      </c>
    </row>
    <row r="40" spans="1:8" x14ac:dyDescent="0.35">
      <c r="B40">
        <v>25</v>
      </c>
      <c r="C40">
        <v>1.6060000000000001</v>
      </c>
      <c r="D40">
        <v>1.5669999999999999</v>
      </c>
      <c r="E40">
        <f t="shared" si="7"/>
        <v>0.39000000000000157</v>
      </c>
      <c r="F40" s="2">
        <f t="shared" si="8"/>
        <v>1.5674882548291986</v>
      </c>
      <c r="G40" s="2">
        <f t="shared" si="5"/>
        <v>1.3313955088394462</v>
      </c>
      <c r="H40" s="3">
        <f t="shared" si="6"/>
        <v>21.448430049564575</v>
      </c>
    </row>
    <row r="41" spans="1:8" x14ac:dyDescent="0.35">
      <c r="B41">
        <v>50</v>
      </c>
      <c r="C41">
        <v>1.8340000000000001</v>
      </c>
      <c r="D41">
        <v>1.7769999999999999</v>
      </c>
      <c r="E41">
        <f t="shared" si="7"/>
        <v>0.57000000000000173</v>
      </c>
      <c r="F41" s="2">
        <f t="shared" si="8"/>
        <v>1.7777136032119059</v>
      </c>
      <c r="G41" s="2">
        <f t="shared" si="5"/>
        <v>1.4107593355056096</v>
      </c>
      <c r="H41" s="3">
        <f t="shared" si="6"/>
        <v>25.748938829028479</v>
      </c>
    </row>
    <row r="42" spans="1:8" x14ac:dyDescent="0.35">
      <c r="B42">
        <v>100</v>
      </c>
      <c r="C42">
        <v>2.0289999999999999</v>
      </c>
      <c r="D42">
        <v>1.9550000000000001</v>
      </c>
      <c r="E42">
        <f t="shared" si="7"/>
        <v>0.73999999999999855</v>
      </c>
      <c r="F42" s="2">
        <f t="shared" si="8"/>
        <v>1.9559264322400183</v>
      </c>
      <c r="G42" s="2">
        <f t="shared" si="5"/>
        <v>1.4780378639108798</v>
      </c>
      <c r="H42" s="3">
        <f t="shared" si="6"/>
        <v>30.063383984454198</v>
      </c>
    </row>
    <row r="43" spans="1:8" x14ac:dyDescent="0.35">
      <c r="B43">
        <v>200</v>
      </c>
      <c r="C43">
        <v>2.2010000000000001</v>
      </c>
      <c r="D43">
        <v>2.1080000000000001</v>
      </c>
      <c r="E43">
        <f t="shared" si="7"/>
        <v>0.92999999999999994</v>
      </c>
      <c r="F43" s="2">
        <f t="shared" si="8"/>
        <v>2.1091642999773201</v>
      </c>
      <c r="G43" s="2">
        <f t="shared" si="5"/>
        <v>1.5358878980164534</v>
      </c>
      <c r="H43" s="3">
        <f t="shared" si="6"/>
        <v>34.346927867008866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3FCB-72DE-434E-8FC9-E73C1691C0D4}">
  <dimension ref="A1:K43"/>
  <sheetViews>
    <sheetView tabSelected="1" topLeftCell="A28" workbookViewId="0">
      <selection activeCell="D37" sqref="D37:D43"/>
    </sheetView>
  </sheetViews>
  <sheetFormatPr defaultRowHeight="14.5" x14ac:dyDescent="0.35"/>
  <sheetData>
    <row r="1" spans="1:11" x14ac:dyDescent="0.35">
      <c r="A1" t="s">
        <v>175</v>
      </c>
      <c r="B1" t="s">
        <v>176</v>
      </c>
      <c r="C1" t="s">
        <v>177</v>
      </c>
      <c r="D1" t="s">
        <v>178</v>
      </c>
      <c r="E1" t="s">
        <v>179</v>
      </c>
      <c r="F1" t="s">
        <v>180</v>
      </c>
      <c r="G1" t="s">
        <v>181</v>
      </c>
      <c r="H1" t="s">
        <v>182</v>
      </c>
      <c r="J1" t="s">
        <v>183</v>
      </c>
      <c r="K1">
        <f>COUNT(C2:C33)</f>
        <v>32</v>
      </c>
    </row>
    <row r="2" spans="1:11" x14ac:dyDescent="0.35">
      <c r="A2">
        <v>1</v>
      </c>
      <c r="B2" t="s">
        <v>131</v>
      </c>
      <c r="C2">
        <v>1.1599999999999999</v>
      </c>
      <c r="D2">
        <f t="shared" ref="D2:D33" si="0">LOG(C2)</f>
        <v>6.445798922691845E-2</v>
      </c>
      <c r="E2">
        <f t="shared" ref="E2:E33" si="1">(D2-$K$3)^2</f>
        <v>0.49960053120567954</v>
      </c>
      <c r="F2">
        <f t="shared" ref="F2:F33" si="2">(D2-$K$3)^3</f>
        <v>-0.35312977459213313</v>
      </c>
      <c r="G2">
        <f t="shared" ref="G2:G33" si="3">($K$1+1)/A2</f>
        <v>33</v>
      </c>
      <c r="H2">
        <f t="shared" ref="H2:H33" si="4">1/G2</f>
        <v>3.0303030303030304E-2</v>
      </c>
      <c r="J2" t="s">
        <v>184</v>
      </c>
      <c r="K2">
        <f>AVERAGE(C2:C33)</f>
        <v>8.0384375000000006</v>
      </c>
    </row>
    <row r="3" spans="1:11" x14ac:dyDescent="0.35">
      <c r="A3">
        <v>2</v>
      </c>
      <c r="B3" t="s">
        <v>157</v>
      </c>
      <c r="C3">
        <v>1.28</v>
      </c>
      <c r="D3">
        <f t="shared" si="0"/>
        <v>0.10720996964786837</v>
      </c>
      <c r="E3">
        <f t="shared" si="1"/>
        <v>0.44099198938718848</v>
      </c>
      <c r="F3">
        <f t="shared" si="2"/>
        <v>-0.29285055463311949</v>
      </c>
      <c r="G3">
        <f t="shared" si="3"/>
        <v>16.5</v>
      </c>
      <c r="H3">
        <f t="shared" si="4"/>
        <v>6.0606060606060608E-2</v>
      </c>
      <c r="J3" t="s">
        <v>185</v>
      </c>
      <c r="K3">
        <f>AVERAGE(D2:D33)</f>
        <v>0.77128224687918634</v>
      </c>
    </row>
    <row r="4" spans="1:11" x14ac:dyDescent="0.35">
      <c r="A4">
        <v>3</v>
      </c>
      <c r="B4" t="s">
        <v>164</v>
      </c>
      <c r="C4">
        <v>1.48</v>
      </c>
      <c r="D4">
        <f t="shared" si="0"/>
        <v>0.17026171539495738</v>
      </c>
      <c r="E4">
        <f t="shared" si="1"/>
        <v>0.36122567926558508</v>
      </c>
      <c r="F4">
        <f t="shared" si="2"/>
        <v>-0.21710404973795358</v>
      </c>
      <c r="G4">
        <f t="shared" si="3"/>
        <v>11</v>
      </c>
      <c r="H4">
        <f t="shared" si="4"/>
        <v>9.0909090909090912E-2</v>
      </c>
      <c r="J4" t="s">
        <v>186</v>
      </c>
      <c r="K4">
        <f>SUM(E2:E33)</f>
        <v>4.1399525086968687</v>
      </c>
    </row>
    <row r="5" spans="1:11" x14ac:dyDescent="0.35">
      <c r="A5">
        <v>4</v>
      </c>
      <c r="B5" t="s">
        <v>15</v>
      </c>
      <c r="C5">
        <v>1.92</v>
      </c>
      <c r="D5">
        <f t="shared" si="0"/>
        <v>0.28330122870354957</v>
      </c>
      <c r="E5">
        <f t="shared" si="1"/>
        <v>0.23812547409973114</v>
      </c>
      <c r="F5">
        <f t="shared" si="2"/>
        <v>-0.11620071130474302</v>
      </c>
      <c r="G5">
        <f t="shared" si="3"/>
        <v>8.25</v>
      </c>
      <c r="H5">
        <f t="shared" si="4"/>
        <v>0.12121212121212122</v>
      </c>
      <c r="J5" t="s">
        <v>187</v>
      </c>
      <c r="K5">
        <f>SUM(F2:F33)</f>
        <v>-0.40324544802010098</v>
      </c>
    </row>
    <row r="6" spans="1:11" x14ac:dyDescent="0.35">
      <c r="A6">
        <v>5</v>
      </c>
      <c r="B6" t="s">
        <v>74</v>
      </c>
      <c r="C6">
        <v>1.97</v>
      </c>
      <c r="D6">
        <f t="shared" si="0"/>
        <v>0.2944662261615929</v>
      </c>
      <c r="E6">
        <f t="shared" si="1"/>
        <v>0.22735351761296049</v>
      </c>
      <c r="F6">
        <f t="shared" si="2"/>
        <v>-0.10840579956435911</v>
      </c>
      <c r="G6">
        <f t="shared" si="3"/>
        <v>6.6</v>
      </c>
      <c r="H6">
        <f t="shared" si="4"/>
        <v>0.15151515151515152</v>
      </c>
      <c r="J6" t="s">
        <v>188</v>
      </c>
      <c r="K6">
        <f>VAR(D2:D33)</f>
        <v>0.13354685511925371</v>
      </c>
    </row>
    <row r="7" spans="1:11" x14ac:dyDescent="0.35">
      <c r="A7">
        <v>6</v>
      </c>
      <c r="B7" t="s">
        <v>8</v>
      </c>
      <c r="C7">
        <v>2.37</v>
      </c>
      <c r="D7">
        <f t="shared" si="0"/>
        <v>0.37474834601010387</v>
      </c>
      <c r="E7">
        <f t="shared" si="1"/>
        <v>0.15723913453845131</v>
      </c>
      <c r="F7">
        <f t="shared" si="2"/>
        <v>-6.2350647387810577E-2</v>
      </c>
      <c r="G7">
        <f t="shared" si="3"/>
        <v>5.5</v>
      </c>
      <c r="H7">
        <f t="shared" si="4"/>
        <v>0.18181818181818182</v>
      </c>
      <c r="J7" t="s">
        <v>189</v>
      </c>
      <c r="K7">
        <f>STDEV(D2:D33)</f>
        <v>0.36544063145640182</v>
      </c>
    </row>
    <row r="8" spans="1:11" x14ac:dyDescent="0.35">
      <c r="A8">
        <v>7</v>
      </c>
      <c r="B8" t="s">
        <v>147</v>
      </c>
      <c r="C8">
        <v>2.5</v>
      </c>
      <c r="D8">
        <f t="shared" si="0"/>
        <v>0.3979400086720376</v>
      </c>
      <c r="E8">
        <f t="shared" si="1"/>
        <v>0.1393844268295234</v>
      </c>
      <c r="F8">
        <f t="shared" si="2"/>
        <v>-5.203809388375482E-2</v>
      </c>
      <c r="G8">
        <f t="shared" si="3"/>
        <v>4.7142857142857144</v>
      </c>
      <c r="H8">
        <f t="shared" si="4"/>
        <v>0.21212121212121213</v>
      </c>
      <c r="J8" t="s">
        <v>190</v>
      </c>
      <c r="K8">
        <f>SKEW(D2:D33)</f>
        <v>-0.28430598707097798</v>
      </c>
    </row>
    <row r="9" spans="1:11" x14ac:dyDescent="0.35">
      <c r="A9">
        <v>8</v>
      </c>
      <c r="B9" t="s">
        <v>92</v>
      </c>
      <c r="C9">
        <v>2.59</v>
      </c>
      <c r="D9">
        <f t="shared" si="0"/>
        <v>0.4132997640812518</v>
      </c>
      <c r="E9">
        <f t="shared" si="1"/>
        <v>0.1281514579901735</v>
      </c>
      <c r="F9">
        <f t="shared" si="2"/>
        <v>-4.5875977105497512E-2</v>
      </c>
      <c r="G9">
        <f t="shared" si="3"/>
        <v>4.125</v>
      </c>
      <c r="H9">
        <f t="shared" si="4"/>
        <v>0.24242424242424243</v>
      </c>
      <c r="J9" t="s">
        <v>191</v>
      </c>
      <c r="K9">
        <v>-0.2</v>
      </c>
    </row>
    <row r="10" spans="1:11" x14ac:dyDescent="0.35">
      <c r="A10">
        <v>9</v>
      </c>
      <c r="B10" t="s">
        <v>70</v>
      </c>
      <c r="C10">
        <v>3.79</v>
      </c>
      <c r="D10">
        <f t="shared" si="0"/>
        <v>0.57863920996807239</v>
      </c>
      <c r="E10">
        <f t="shared" si="1"/>
        <v>3.7111339670336814E-2</v>
      </c>
      <c r="F10">
        <f t="shared" si="2"/>
        <v>-7.1492411779335826E-3</v>
      </c>
      <c r="G10">
        <f t="shared" si="3"/>
        <v>3.6666666666666665</v>
      </c>
      <c r="H10">
        <f t="shared" si="4"/>
        <v>0.27272727272727276</v>
      </c>
      <c r="J10" t="s">
        <v>192</v>
      </c>
      <c r="K10">
        <v>-0.3</v>
      </c>
    </row>
    <row r="11" spans="1:11" x14ac:dyDescent="0.35">
      <c r="A11">
        <v>10</v>
      </c>
      <c r="B11" t="s">
        <v>21</v>
      </c>
      <c r="C11">
        <v>4.25</v>
      </c>
      <c r="D11">
        <f t="shared" si="0"/>
        <v>0.62838893005031149</v>
      </c>
      <c r="E11">
        <f t="shared" si="1"/>
        <v>2.0418499994357207E-2</v>
      </c>
      <c r="F11">
        <f t="shared" si="2"/>
        <v>-2.9176671888640638E-3</v>
      </c>
      <c r="G11">
        <f t="shared" si="3"/>
        <v>3.3</v>
      </c>
      <c r="H11">
        <f t="shared" si="4"/>
        <v>0.30303030303030304</v>
      </c>
    </row>
    <row r="12" spans="1:11" x14ac:dyDescent="0.35">
      <c r="A12">
        <v>11</v>
      </c>
      <c r="B12" t="s">
        <v>33</v>
      </c>
      <c r="C12">
        <v>4.25</v>
      </c>
      <c r="D12">
        <f t="shared" si="0"/>
        <v>0.62838893005031149</v>
      </c>
      <c r="E12">
        <f t="shared" si="1"/>
        <v>2.0418499994357207E-2</v>
      </c>
      <c r="F12">
        <f t="shared" si="2"/>
        <v>-2.9176671888640638E-3</v>
      </c>
      <c r="G12">
        <f t="shared" si="3"/>
        <v>3</v>
      </c>
      <c r="H12">
        <f t="shared" si="4"/>
        <v>0.33333333333333331</v>
      </c>
    </row>
    <row r="13" spans="1:11" x14ac:dyDescent="0.35">
      <c r="A13">
        <v>12</v>
      </c>
      <c r="B13" t="s">
        <v>97</v>
      </c>
      <c r="C13">
        <v>4.6399999999999997</v>
      </c>
      <c r="D13">
        <f t="shared" si="0"/>
        <v>0.66651798055488087</v>
      </c>
      <c r="E13">
        <f t="shared" si="1"/>
        <v>1.0975551498470005E-2</v>
      </c>
      <c r="F13">
        <f t="shared" si="2"/>
        <v>-1.1498456002418415E-3</v>
      </c>
      <c r="G13">
        <f t="shared" si="3"/>
        <v>2.75</v>
      </c>
      <c r="H13">
        <f t="shared" si="4"/>
        <v>0.36363636363636365</v>
      </c>
    </row>
    <row r="14" spans="1:11" x14ac:dyDescent="0.35">
      <c r="A14">
        <v>13</v>
      </c>
      <c r="B14" t="s">
        <v>85</v>
      </c>
      <c r="C14">
        <v>5.14</v>
      </c>
      <c r="D14">
        <f t="shared" si="0"/>
        <v>0.71096311899527576</v>
      </c>
      <c r="E14">
        <f t="shared" si="1"/>
        <v>3.6383971886755594E-3</v>
      </c>
      <c r="F14">
        <f t="shared" si="2"/>
        <v>-2.194649453161818E-4</v>
      </c>
      <c r="G14">
        <f t="shared" si="3"/>
        <v>2.5384615384615383</v>
      </c>
      <c r="H14">
        <f t="shared" si="4"/>
        <v>0.39393939393939398</v>
      </c>
    </row>
    <row r="15" spans="1:11" x14ac:dyDescent="0.35">
      <c r="A15">
        <v>14</v>
      </c>
      <c r="B15" t="s">
        <v>50</v>
      </c>
      <c r="C15">
        <v>5.15</v>
      </c>
      <c r="D15">
        <f t="shared" si="0"/>
        <v>0.71180722904119109</v>
      </c>
      <c r="E15">
        <f t="shared" si="1"/>
        <v>3.5372777468298529E-3</v>
      </c>
      <c r="F15">
        <f t="shared" si="2"/>
        <v>-2.1037965709064913E-4</v>
      </c>
      <c r="G15">
        <f t="shared" si="3"/>
        <v>2.3571428571428572</v>
      </c>
      <c r="H15">
        <f t="shared" si="4"/>
        <v>0.42424242424242425</v>
      </c>
    </row>
    <row r="16" spans="1:11" x14ac:dyDescent="0.35">
      <c r="A16">
        <v>15</v>
      </c>
      <c r="B16" t="s">
        <v>135</v>
      </c>
      <c r="C16">
        <v>5.44</v>
      </c>
      <c r="D16">
        <f t="shared" si="0"/>
        <v>0.73559889969817993</v>
      </c>
      <c r="E16">
        <f t="shared" si="1"/>
        <v>1.2733012660402379E-3</v>
      </c>
      <c r="F16">
        <f t="shared" si="2"/>
        <v>-4.5435651142128817E-5</v>
      </c>
      <c r="G16">
        <f t="shared" si="3"/>
        <v>2.2000000000000002</v>
      </c>
      <c r="H16">
        <f t="shared" si="4"/>
        <v>0.45454545454545453</v>
      </c>
    </row>
    <row r="17" spans="1:8" x14ac:dyDescent="0.35">
      <c r="A17">
        <v>16</v>
      </c>
      <c r="B17" t="s">
        <v>27</v>
      </c>
      <c r="C17">
        <v>6.27</v>
      </c>
      <c r="D17">
        <f t="shared" si="0"/>
        <v>0.79726754083071638</v>
      </c>
      <c r="E17">
        <f t="shared" si="1"/>
        <v>6.7523550174742382E-4</v>
      </c>
      <c r="F17">
        <f t="shared" si="2"/>
        <v>1.7546192999415685E-5</v>
      </c>
      <c r="G17">
        <f t="shared" si="3"/>
        <v>2.0625</v>
      </c>
      <c r="H17">
        <f t="shared" si="4"/>
        <v>0.48484848484848486</v>
      </c>
    </row>
    <row r="18" spans="1:8" x14ac:dyDescent="0.35">
      <c r="A18">
        <v>17</v>
      </c>
      <c r="B18" t="s">
        <v>35</v>
      </c>
      <c r="C18">
        <v>6.27</v>
      </c>
      <c r="D18">
        <f t="shared" si="0"/>
        <v>0.79726754083071638</v>
      </c>
      <c r="E18">
        <f t="shared" si="1"/>
        <v>6.7523550174742382E-4</v>
      </c>
      <c r="F18">
        <f t="shared" si="2"/>
        <v>1.7546192999415685E-5</v>
      </c>
      <c r="G18">
        <f t="shared" si="3"/>
        <v>1.9411764705882353</v>
      </c>
      <c r="H18">
        <f t="shared" si="4"/>
        <v>0.51515151515151514</v>
      </c>
    </row>
    <row r="19" spans="1:8" x14ac:dyDescent="0.35">
      <c r="A19">
        <v>18</v>
      </c>
      <c r="B19" t="s">
        <v>57</v>
      </c>
      <c r="C19">
        <v>7.67</v>
      </c>
      <c r="D19">
        <f t="shared" si="0"/>
        <v>0.88479536394898095</v>
      </c>
      <c r="E19">
        <f t="shared" si="1"/>
        <v>1.2885227746900896E-2</v>
      </c>
      <c r="F19">
        <f t="shared" si="2"/>
        <v>1.4626423657049272E-3</v>
      </c>
      <c r="G19">
        <f t="shared" si="3"/>
        <v>1.8333333333333333</v>
      </c>
      <c r="H19">
        <f t="shared" si="4"/>
        <v>0.54545454545454553</v>
      </c>
    </row>
    <row r="20" spans="1:8" x14ac:dyDescent="0.35">
      <c r="A20">
        <v>19</v>
      </c>
      <c r="B20" t="s">
        <v>80</v>
      </c>
      <c r="C20">
        <v>8.66</v>
      </c>
      <c r="D20">
        <f t="shared" si="0"/>
        <v>0.9375178920173467</v>
      </c>
      <c r="E20">
        <f t="shared" si="1"/>
        <v>2.7634289714500378E-2</v>
      </c>
      <c r="F20">
        <f t="shared" si="2"/>
        <v>4.5938039786247997E-3</v>
      </c>
      <c r="G20">
        <f t="shared" si="3"/>
        <v>1.736842105263158</v>
      </c>
      <c r="H20">
        <f t="shared" si="4"/>
        <v>0.57575757575757569</v>
      </c>
    </row>
    <row r="21" spans="1:8" x14ac:dyDescent="0.35">
      <c r="A21">
        <v>20</v>
      </c>
      <c r="B21" t="s">
        <v>107</v>
      </c>
      <c r="C21">
        <v>9.0500000000000007</v>
      </c>
      <c r="D21">
        <f t="shared" si="0"/>
        <v>0.9566485792052033</v>
      </c>
      <c r="E21">
        <f t="shared" si="1"/>
        <v>3.436067715999936E-2</v>
      </c>
      <c r="F21">
        <f t="shared" si="2"/>
        <v>6.3693127013874223E-3</v>
      </c>
      <c r="G21">
        <f t="shared" si="3"/>
        <v>1.65</v>
      </c>
      <c r="H21">
        <f t="shared" si="4"/>
        <v>0.60606060606060608</v>
      </c>
    </row>
    <row r="22" spans="1:8" x14ac:dyDescent="0.35">
      <c r="A22">
        <v>21</v>
      </c>
      <c r="B22" t="s">
        <v>159</v>
      </c>
      <c r="C22">
        <v>9.15</v>
      </c>
      <c r="D22">
        <f t="shared" si="0"/>
        <v>0.96142109406644827</v>
      </c>
      <c r="E22">
        <f t="shared" si="1"/>
        <v>3.6152781209700946E-2</v>
      </c>
      <c r="F22">
        <f t="shared" si="2"/>
        <v>6.8740481418258425E-3</v>
      </c>
      <c r="G22">
        <f t="shared" si="3"/>
        <v>1.5714285714285714</v>
      </c>
      <c r="H22">
        <f t="shared" si="4"/>
        <v>0.63636363636363635</v>
      </c>
    </row>
    <row r="23" spans="1:8" x14ac:dyDescent="0.35">
      <c r="A23">
        <v>22</v>
      </c>
      <c r="B23" t="s">
        <v>102</v>
      </c>
      <c r="C23">
        <v>10.01</v>
      </c>
      <c r="D23">
        <f t="shared" si="0"/>
        <v>1.0004340774793186</v>
      </c>
      <c r="E23">
        <f t="shared" si="1"/>
        <v>5.2510561467391692E-2</v>
      </c>
      <c r="F23">
        <f t="shared" si="2"/>
        <v>1.2032891286093571E-2</v>
      </c>
      <c r="G23">
        <f t="shared" si="3"/>
        <v>1.5</v>
      </c>
      <c r="H23">
        <f t="shared" si="4"/>
        <v>0.66666666666666663</v>
      </c>
    </row>
    <row r="24" spans="1:8" x14ac:dyDescent="0.35">
      <c r="A24">
        <v>23</v>
      </c>
      <c r="B24" t="s">
        <v>127</v>
      </c>
      <c r="C24">
        <v>10.050000000000001</v>
      </c>
      <c r="D24">
        <f t="shared" si="0"/>
        <v>1.0021660617565078</v>
      </c>
      <c r="E24">
        <f t="shared" si="1"/>
        <v>5.3307335972305248E-2</v>
      </c>
      <c r="F24">
        <f t="shared" si="2"/>
        <v>1.2307801090232903E-2</v>
      </c>
      <c r="G24">
        <f t="shared" si="3"/>
        <v>1.4347826086956521</v>
      </c>
      <c r="H24">
        <f t="shared" si="4"/>
        <v>0.69696969696969702</v>
      </c>
    </row>
    <row r="25" spans="1:8" x14ac:dyDescent="0.35">
      <c r="A25">
        <v>24</v>
      </c>
      <c r="B25" t="s">
        <v>113</v>
      </c>
      <c r="C25">
        <v>10.24</v>
      </c>
      <c r="D25">
        <f t="shared" si="0"/>
        <v>1.0102999566398119</v>
      </c>
      <c r="E25">
        <f t="shared" si="1"/>
        <v>5.7129465579214625E-2</v>
      </c>
      <c r="F25">
        <f t="shared" si="2"/>
        <v>1.3654954022592368E-2</v>
      </c>
      <c r="G25">
        <f t="shared" si="3"/>
        <v>1.375</v>
      </c>
      <c r="H25">
        <f t="shared" si="4"/>
        <v>0.72727272727272729</v>
      </c>
    </row>
    <row r="26" spans="1:8" x14ac:dyDescent="0.35">
      <c r="A26">
        <v>25</v>
      </c>
      <c r="B26" t="s">
        <v>37</v>
      </c>
      <c r="C26">
        <v>11.63</v>
      </c>
      <c r="D26">
        <f t="shared" si="0"/>
        <v>1.0655797147284485</v>
      </c>
      <c r="E26">
        <f t="shared" si="1"/>
        <v>8.6610999582487483E-2</v>
      </c>
      <c r="F26">
        <f t="shared" si="2"/>
        <v>2.5489397865019567E-2</v>
      </c>
      <c r="G26">
        <f t="shared" si="3"/>
        <v>1.32</v>
      </c>
      <c r="H26">
        <f t="shared" si="4"/>
        <v>0.75757575757575757</v>
      </c>
    </row>
    <row r="27" spans="1:8" x14ac:dyDescent="0.35">
      <c r="A27">
        <v>26</v>
      </c>
      <c r="B27" t="s">
        <v>117</v>
      </c>
      <c r="C27">
        <v>12.68</v>
      </c>
      <c r="D27">
        <f t="shared" si="0"/>
        <v>1.1031192535457139</v>
      </c>
      <c r="E27">
        <f t="shared" si="1"/>
        <v>0.11011579899340108</v>
      </c>
      <c r="F27">
        <f t="shared" si="2"/>
        <v>3.654049712466325E-2</v>
      </c>
      <c r="G27">
        <f t="shared" si="3"/>
        <v>1.2692307692307692</v>
      </c>
      <c r="H27">
        <f t="shared" si="4"/>
        <v>0.78787878787878796</v>
      </c>
    </row>
    <row r="28" spans="1:8" x14ac:dyDescent="0.35">
      <c r="A28">
        <v>27</v>
      </c>
      <c r="B28" t="s">
        <v>141</v>
      </c>
      <c r="C28">
        <v>12.9</v>
      </c>
      <c r="D28">
        <f t="shared" si="0"/>
        <v>1.110589710299249</v>
      </c>
      <c r="E28">
        <f t="shared" si="1"/>
        <v>0.11512955473255718</v>
      </c>
      <c r="F28">
        <f t="shared" si="2"/>
        <v>3.9064317180985249E-2</v>
      </c>
      <c r="G28">
        <f t="shared" si="3"/>
        <v>1.2222222222222223</v>
      </c>
      <c r="H28">
        <f t="shared" si="4"/>
        <v>0.81818181818181812</v>
      </c>
    </row>
    <row r="29" spans="1:8" x14ac:dyDescent="0.35">
      <c r="A29">
        <v>28</v>
      </c>
      <c r="B29" t="s">
        <v>121</v>
      </c>
      <c r="C29">
        <v>13.28</v>
      </c>
      <c r="D29">
        <f t="shared" si="0"/>
        <v>1.1231980750319988</v>
      </c>
      <c r="E29">
        <f t="shared" si="1"/>
        <v>0.1238447501044798</v>
      </c>
      <c r="F29">
        <f t="shared" si="2"/>
        <v>4.3582927795396111E-2</v>
      </c>
      <c r="G29">
        <f t="shared" si="3"/>
        <v>1.1785714285714286</v>
      </c>
      <c r="H29">
        <f t="shared" si="4"/>
        <v>0.84848484848484851</v>
      </c>
    </row>
    <row r="30" spans="1:8" x14ac:dyDescent="0.35">
      <c r="A30">
        <v>29</v>
      </c>
      <c r="B30" t="s">
        <v>44</v>
      </c>
      <c r="C30">
        <v>14.25</v>
      </c>
      <c r="D30">
        <f t="shared" si="0"/>
        <v>1.153814864344529</v>
      </c>
      <c r="E30">
        <f t="shared" si="1"/>
        <v>0.14633120342488615</v>
      </c>
      <c r="F30">
        <f t="shared" si="2"/>
        <v>5.5976458262975204E-2</v>
      </c>
      <c r="G30">
        <f t="shared" si="3"/>
        <v>1.1379310344827587</v>
      </c>
      <c r="H30">
        <f t="shared" si="4"/>
        <v>0.87878787878787878</v>
      </c>
    </row>
    <row r="31" spans="1:8" x14ac:dyDescent="0.35">
      <c r="A31">
        <v>30</v>
      </c>
      <c r="B31" t="s">
        <v>167</v>
      </c>
      <c r="C31">
        <v>17.34</v>
      </c>
      <c r="D31">
        <f t="shared" si="0"/>
        <v>1.2390490931401914</v>
      </c>
      <c r="E31">
        <f t="shared" si="1"/>
        <v>0.21880582246096675</v>
      </c>
      <c r="F31">
        <f t="shared" si="2"/>
        <v>0.1023501095161118</v>
      </c>
      <c r="G31">
        <f t="shared" si="3"/>
        <v>1.1000000000000001</v>
      </c>
      <c r="H31">
        <f t="shared" si="4"/>
        <v>0.90909090909090906</v>
      </c>
    </row>
    <row r="32" spans="1:8" x14ac:dyDescent="0.35">
      <c r="A32">
        <v>31</v>
      </c>
      <c r="B32" t="s">
        <v>151</v>
      </c>
      <c r="C32">
        <v>19.46</v>
      </c>
      <c r="D32">
        <f t="shared" si="0"/>
        <v>1.2891428359323331</v>
      </c>
      <c r="E32">
        <f t="shared" si="1"/>
        <v>0.2681795896944722</v>
      </c>
      <c r="F32">
        <f t="shared" si="2"/>
        <v>0.13887964029121058</v>
      </c>
      <c r="G32">
        <f t="shared" si="3"/>
        <v>1.064516129032258</v>
      </c>
      <c r="H32">
        <f t="shared" si="4"/>
        <v>0.93939393939393945</v>
      </c>
    </row>
    <row r="33" spans="1:8" x14ac:dyDescent="0.35">
      <c r="A33">
        <v>32</v>
      </c>
      <c r="B33" t="s">
        <v>63</v>
      </c>
      <c r="C33">
        <v>30.39</v>
      </c>
      <c r="D33">
        <f t="shared" si="0"/>
        <v>1.4827307000799428</v>
      </c>
      <c r="E33">
        <f t="shared" si="1"/>
        <v>0.50615890156174892</v>
      </c>
      <c r="F33">
        <f t="shared" si="2"/>
        <v>0.36010596758990021</v>
      </c>
      <c r="G33">
        <f t="shared" si="3"/>
        <v>1.03125</v>
      </c>
      <c r="H33">
        <f t="shared" si="4"/>
        <v>0.96969696969696972</v>
      </c>
    </row>
    <row r="36" spans="1:8" x14ac:dyDescent="0.35">
      <c r="B36" t="s">
        <v>193</v>
      </c>
      <c r="C36" t="s">
        <v>194</v>
      </c>
      <c r="D36" t="s">
        <v>201</v>
      </c>
      <c r="E36" t="s">
        <v>195</v>
      </c>
      <c r="F36" t="s">
        <v>196</v>
      </c>
      <c r="G36" t="s">
        <v>197</v>
      </c>
      <c r="H36" s="1" t="s">
        <v>198</v>
      </c>
    </row>
    <row r="37" spans="1:8" x14ac:dyDescent="0.35">
      <c r="B37">
        <v>2</v>
      </c>
      <c r="C37">
        <v>3.3000000000000002E-2</v>
      </c>
      <c r="D37">
        <v>0.05</v>
      </c>
      <c r="E37">
        <f>(C37-D37)/($K$9-$K$10)</f>
        <v>-0.17000000000000004</v>
      </c>
      <c r="F37" s="2">
        <f>C37+(E37*($K$8-$K$9))</f>
        <v>4.7332017802066258E-2</v>
      </c>
      <c r="G37" s="2">
        <f t="shared" ref="G37:G43" si="5">$K$3+(F37*$K$7)</f>
        <v>0.78857928935287913</v>
      </c>
      <c r="H37" s="3">
        <f t="shared" ref="H37:H43" si="6">10^G37</f>
        <v>6.1458122585439554</v>
      </c>
    </row>
    <row r="38" spans="1:8" x14ac:dyDescent="0.35">
      <c r="B38">
        <v>5</v>
      </c>
      <c r="C38">
        <v>0.85</v>
      </c>
      <c r="D38">
        <v>0.85299999999999998</v>
      </c>
      <c r="E38">
        <f t="shared" ref="E38:E43" si="7">(C38-D38)/($K$9-$K$10)</f>
        <v>-3.0000000000000034E-2</v>
      </c>
      <c r="F38" s="2">
        <f t="shared" ref="F38:F43" si="8">C38+(E38*($K$8-$K$9))</f>
        <v>0.85252917961212937</v>
      </c>
      <c r="G38" s="2">
        <f t="shared" si="5"/>
        <v>1.082831048611651</v>
      </c>
      <c r="H38" s="3">
        <f t="shared" si="6"/>
        <v>12.101272722685543</v>
      </c>
    </row>
    <row r="39" spans="1:8" x14ac:dyDescent="0.35">
      <c r="B39">
        <v>10</v>
      </c>
      <c r="C39">
        <v>1.258</v>
      </c>
      <c r="D39">
        <v>1.2450000000000001</v>
      </c>
      <c r="E39">
        <f t="shared" si="7"/>
        <v>0.12999999999999903</v>
      </c>
      <c r="F39" s="2">
        <f t="shared" si="8"/>
        <v>1.247040221680773</v>
      </c>
      <c r="G39" s="2">
        <f t="shared" si="5"/>
        <v>1.2270014129417393</v>
      </c>
      <c r="H39" s="3">
        <f t="shared" si="6"/>
        <v>16.86558512460627</v>
      </c>
    </row>
    <row r="40" spans="1:8" x14ac:dyDescent="0.35">
      <c r="B40">
        <v>25</v>
      </c>
      <c r="C40">
        <v>1.68</v>
      </c>
      <c r="D40">
        <v>1.643</v>
      </c>
      <c r="E40">
        <f t="shared" si="7"/>
        <v>0.36999999999999927</v>
      </c>
      <c r="F40" s="2">
        <f t="shared" si="8"/>
        <v>1.6488067847837382</v>
      </c>
      <c r="G40" s="2">
        <f t="shared" si="5"/>
        <v>1.3738232394601553</v>
      </c>
      <c r="H40" s="3">
        <f t="shared" si="6"/>
        <v>23.649569494733431</v>
      </c>
    </row>
    <row r="41" spans="1:8" x14ac:dyDescent="0.35">
      <c r="B41">
        <v>50</v>
      </c>
      <c r="C41">
        <v>1.9450000000000001</v>
      </c>
      <c r="D41">
        <v>1.89</v>
      </c>
      <c r="E41">
        <f t="shared" si="7"/>
        <v>0.55000000000000171</v>
      </c>
      <c r="F41" s="2">
        <f t="shared" si="8"/>
        <v>1.898631707110962</v>
      </c>
      <c r="G41" s="2">
        <f t="shared" si="5"/>
        <v>1.4651194168289625</v>
      </c>
      <c r="H41" s="3">
        <f t="shared" si="6"/>
        <v>29.182293216508917</v>
      </c>
    </row>
    <row r="42" spans="1:8" x14ac:dyDescent="0.35">
      <c r="B42">
        <v>100</v>
      </c>
      <c r="C42">
        <v>2.1779999999999999</v>
      </c>
      <c r="D42">
        <v>2.1040000000000001</v>
      </c>
      <c r="E42">
        <f t="shared" si="7"/>
        <v>0.73999999999999855</v>
      </c>
      <c r="F42" s="2">
        <f t="shared" si="8"/>
        <v>2.1156135695674765</v>
      </c>
      <c r="G42" s="2">
        <f t="shared" si="5"/>
        <v>1.5444134056596572</v>
      </c>
      <c r="H42" s="3">
        <f t="shared" si="6"/>
        <v>35.02784390269354</v>
      </c>
    </row>
    <row r="43" spans="1:8" x14ac:dyDescent="0.35">
      <c r="B43">
        <v>200</v>
      </c>
      <c r="C43">
        <v>2.3879999999999999</v>
      </c>
      <c r="D43">
        <v>2.294</v>
      </c>
      <c r="E43">
        <f t="shared" si="7"/>
        <v>0.93999999999999884</v>
      </c>
      <c r="F43" s="2">
        <f t="shared" si="8"/>
        <v>2.3087523721532808</v>
      </c>
      <c r="G43" s="2">
        <f t="shared" si="5"/>
        <v>1.6149941716353469</v>
      </c>
      <c r="H43" s="3">
        <f t="shared" si="6"/>
        <v>41.209198865981101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2019-04-16T12:10:24Z</dcterms:modified>
</cp:coreProperties>
</file>