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mitrovo\"/>
    </mc:Choice>
  </mc:AlternateContent>
  <xr:revisionPtr revIDLastSave="0" documentId="13_ncr:1_{E7FC22D2-6506-4255-BDF1-1EEFD2F5E915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1" i="3" s="1"/>
  <c r="H11" i="3" s="1"/>
  <c r="E24" i="2"/>
  <c r="E23" i="2"/>
  <c r="E22" i="2"/>
  <c r="E21" i="2"/>
  <c r="E20" i="2"/>
  <c r="E19" i="2"/>
  <c r="E18" i="2"/>
  <c r="D14" i="2"/>
  <c r="D13" i="2"/>
  <c r="D12" i="2"/>
  <c r="D11" i="2"/>
  <c r="D10" i="2"/>
  <c r="D9" i="2"/>
  <c r="D8" i="2"/>
  <c r="D7" i="2"/>
  <c r="D6" i="2"/>
  <c r="D5" i="2"/>
  <c r="D4" i="2"/>
  <c r="D3" i="2"/>
  <c r="K6" i="2" s="1"/>
  <c r="K2" i="2"/>
  <c r="D2" i="2"/>
  <c r="K1" i="2"/>
  <c r="G9" i="2" s="1"/>
  <c r="H9" i="2" s="1"/>
  <c r="I11" i="1"/>
  <c r="I8" i="1"/>
  <c r="I10" i="1"/>
  <c r="I15" i="1"/>
  <c r="I13" i="1"/>
  <c r="I14" i="1"/>
  <c r="I4" i="1"/>
  <c r="I3" i="1"/>
  <c r="I7" i="1"/>
  <c r="I5" i="1"/>
  <c r="I9" i="1"/>
  <c r="I6" i="1"/>
  <c r="H11" i="1"/>
  <c r="H8" i="1"/>
  <c r="H10" i="1"/>
  <c r="H15" i="1"/>
  <c r="H13" i="1"/>
  <c r="H14" i="1"/>
  <c r="H4" i="1"/>
  <c r="H3" i="1"/>
  <c r="H7" i="1"/>
  <c r="H5" i="1"/>
  <c r="H9" i="1"/>
  <c r="H6" i="1"/>
  <c r="I12" i="1"/>
  <c r="H12" i="1"/>
  <c r="K7" i="3" l="1"/>
  <c r="K3" i="3"/>
  <c r="F11" i="3"/>
  <c r="F12" i="3"/>
  <c r="G2" i="3"/>
  <c r="H2" i="3" s="1"/>
  <c r="G4" i="3"/>
  <c r="H4" i="3" s="1"/>
  <c r="F3" i="3"/>
  <c r="F5" i="3"/>
  <c r="E10" i="3"/>
  <c r="G12" i="3"/>
  <c r="H12" i="3" s="1"/>
  <c r="E2" i="3"/>
  <c r="G3" i="3"/>
  <c r="H3" i="3" s="1"/>
  <c r="G5" i="3"/>
  <c r="H5" i="3" s="1"/>
  <c r="E6" i="3"/>
  <c r="K6" i="3"/>
  <c r="G7" i="3"/>
  <c r="H7" i="3" s="1"/>
  <c r="K8" i="3"/>
  <c r="F21" i="3" s="1"/>
  <c r="G21" i="3" s="1"/>
  <c r="H21" i="3" s="1"/>
  <c r="G9" i="3"/>
  <c r="H9" i="3" s="1"/>
  <c r="G13" i="3"/>
  <c r="H13" i="3" s="1"/>
  <c r="F14" i="3"/>
  <c r="G10" i="3"/>
  <c r="H10" i="3" s="1"/>
  <c r="E12" i="3"/>
  <c r="G14" i="3"/>
  <c r="H14" i="3" s="1"/>
  <c r="G6" i="3"/>
  <c r="H6" i="3" s="1"/>
  <c r="G8" i="3"/>
  <c r="H8" i="3" s="1"/>
  <c r="E9" i="3"/>
  <c r="G13" i="2"/>
  <c r="H13" i="2" s="1"/>
  <c r="K8" i="2"/>
  <c r="F18" i="2" s="1"/>
  <c r="G5" i="2"/>
  <c r="H5" i="2" s="1"/>
  <c r="G7" i="2"/>
  <c r="H7" i="2" s="1"/>
  <c r="K3" i="2"/>
  <c r="F5" i="2" s="1"/>
  <c r="E10" i="2"/>
  <c r="F7" i="2"/>
  <c r="F2" i="2"/>
  <c r="G3" i="2"/>
  <c r="H3" i="2" s="1"/>
  <c r="E14" i="2"/>
  <c r="F22" i="2"/>
  <c r="E7" i="2"/>
  <c r="E5" i="2"/>
  <c r="F14" i="2"/>
  <c r="E13" i="2"/>
  <c r="E9" i="2"/>
  <c r="F10" i="2"/>
  <c r="F19" i="2"/>
  <c r="F23" i="2"/>
  <c r="G23" i="2" s="1"/>
  <c r="H23" i="2" s="1"/>
  <c r="F6" i="2"/>
  <c r="F9" i="2"/>
  <c r="F3" i="2"/>
  <c r="E6" i="2"/>
  <c r="F8" i="2"/>
  <c r="F13" i="2"/>
  <c r="F20" i="2"/>
  <c r="G10" i="2"/>
  <c r="H10" i="2" s="1"/>
  <c r="E12" i="2"/>
  <c r="G14" i="2"/>
  <c r="H14" i="2" s="1"/>
  <c r="K7" i="2"/>
  <c r="G8" i="2"/>
  <c r="H8" i="2" s="1"/>
  <c r="G11" i="2"/>
  <c r="H11" i="2" s="1"/>
  <c r="F12" i="2"/>
  <c r="G2" i="2"/>
  <c r="H2" i="2" s="1"/>
  <c r="G4" i="2"/>
  <c r="H4" i="2" s="1"/>
  <c r="G6" i="2"/>
  <c r="H6" i="2" s="1"/>
  <c r="G12" i="2"/>
  <c r="H12" i="2" s="1"/>
  <c r="E13" i="3" l="1"/>
  <c r="E3" i="3"/>
  <c r="E7" i="3"/>
  <c r="E11" i="3"/>
  <c r="E8" i="3"/>
  <c r="E14" i="3"/>
  <c r="F9" i="3"/>
  <c r="E5" i="3"/>
  <c r="F8" i="3"/>
  <c r="F2" i="3"/>
  <c r="F10" i="3"/>
  <c r="E4" i="3"/>
  <c r="K4" i="3" s="1"/>
  <c r="F13" i="3"/>
  <c r="F7" i="3"/>
  <c r="F4" i="3"/>
  <c r="F6" i="3"/>
  <c r="K5" i="3" s="1"/>
  <c r="F19" i="3"/>
  <c r="G19" i="3" s="1"/>
  <c r="H19" i="3" s="1"/>
  <c r="F22" i="3"/>
  <c r="G22" i="3" s="1"/>
  <c r="H22" i="3" s="1"/>
  <c r="F20" i="3"/>
  <c r="G20" i="3" s="1"/>
  <c r="H20" i="3" s="1"/>
  <c r="F18" i="3"/>
  <c r="G18" i="3" s="1"/>
  <c r="H18" i="3" s="1"/>
  <c r="F24" i="3"/>
  <c r="G24" i="3" s="1"/>
  <c r="H24" i="3" s="1"/>
  <c r="F23" i="3"/>
  <c r="G23" i="3" s="1"/>
  <c r="H23" i="3" s="1"/>
  <c r="G20" i="2"/>
  <c r="H20" i="2" s="1"/>
  <c r="G19" i="2"/>
  <c r="H19" i="2" s="1"/>
  <c r="G18" i="2"/>
  <c r="H18" i="2" s="1"/>
  <c r="G22" i="2"/>
  <c r="H22" i="2" s="1"/>
  <c r="F24" i="2"/>
  <c r="G24" i="2" s="1"/>
  <c r="H24" i="2" s="1"/>
  <c r="E4" i="2"/>
  <c r="E3" i="2"/>
  <c r="E11" i="2"/>
  <c r="F21" i="2"/>
  <c r="G21" i="2" s="1"/>
  <c r="H21" i="2" s="1"/>
  <c r="F11" i="2"/>
  <c r="K5" i="2"/>
  <c r="E2" i="2"/>
  <c r="E8" i="2"/>
  <c r="F4" i="2"/>
  <c r="K4" i="2" l="1"/>
</calcChain>
</file>

<file path=xl/sharedStrings.xml><?xml version="1.0" encoding="utf-8"?>
<sst xmlns="http://schemas.openxmlformats.org/spreadsheetml/2006/main" count="177" uniqueCount="103">
  <si>
    <t>Dmitrovo</t>
  </si>
  <si>
    <t>start_date</t>
  </si>
  <si>
    <t>end_date</t>
  </si>
  <si>
    <t>duration</t>
  </si>
  <si>
    <t>peak</t>
  </si>
  <si>
    <t>sum</t>
  </si>
  <si>
    <t>average</t>
  </si>
  <si>
    <t>median</t>
  </si>
  <si>
    <t>12/01/1981</t>
  </si>
  <si>
    <t>07/01/1982</t>
  </si>
  <si>
    <t>7</t>
  </si>
  <si>
    <t>-2.15</t>
  </si>
  <si>
    <t>-6.79</t>
  </si>
  <si>
    <t>-0.97</t>
  </si>
  <si>
    <t>-0.47</t>
  </si>
  <si>
    <t>02/01/1983</t>
  </si>
  <si>
    <t>07/01/1983</t>
  </si>
  <si>
    <t>5</t>
  </si>
  <si>
    <t>-1.82</t>
  </si>
  <si>
    <t>-5.28</t>
  </si>
  <si>
    <t>-1.06</t>
  </si>
  <si>
    <t>-1.3</t>
  </si>
  <si>
    <t>08/01/1983</t>
  </si>
  <si>
    <t>12/01/1983</t>
  </si>
  <si>
    <t>4</t>
  </si>
  <si>
    <t>-1.57</t>
  </si>
  <si>
    <t>-3.39</t>
  </si>
  <si>
    <t>-0.85</t>
  </si>
  <si>
    <t>-0.88</t>
  </si>
  <si>
    <t>06/01/1984</t>
  </si>
  <si>
    <t>10/01/1984</t>
  </si>
  <si>
    <t>-1.64</t>
  </si>
  <si>
    <t>-4.51</t>
  </si>
  <si>
    <t>-1.13</t>
  </si>
  <si>
    <t>-1.17</t>
  </si>
  <si>
    <t>01/01/1986</t>
  </si>
  <si>
    <t>09/01/1986</t>
  </si>
  <si>
    <t>8</t>
  </si>
  <si>
    <t>-1.96</t>
  </si>
  <si>
    <t>-10.65</t>
  </si>
  <si>
    <t>-1.33</t>
  </si>
  <si>
    <t>-1.44</t>
  </si>
  <si>
    <t>06/01/1988</t>
  </si>
  <si>
    <t>02/01/1989</t>
  </si>
  <si>
    <t>-1.31</t>
  </si>
  <si>
    <t>-7.06</t>
  </si>
  <si>
    <t>-0.99</t>
  </si>
  <si>
    <t>05/01/1989</t>
  </si>
  <si>
    <t>01/01/1990</t>
  </si>
  <si>
    <t>-1.54</t>
  </si>
  <si>
    <t>-7.08</t>
  </si>
  <si>
    <t>-0.91</t>
  </si>
  <si>
    <t>11/01/1992</t>
  </si>
  <si>
    <t>12/01/1992</t>
  </si>
  <si>
    <t>1</t>
  </si>
  <si>
    <t>09/01/1994</t>
  </si>
  <si>
    <t>10/01/1994</t>
  </si>
  <si>
    <t>-1.11</t>
  </si>
  <si>
    <t>04/01/1995</t>
  </si>
  <si>
    <t>06/01/1995</t>
  </si>
  <si>
    <t>2</t>
  </si>
  <si>
    <t>-1.53</t>
  </si>
  <si>
    <t>-2.56</t>
  </si>
  <si>
    <t>-1.28</t>
  </si>
  <si>
    <t>07/01/1996</t>
  </si>
  <si>
    <t>08/01/1996</t>
  </si>
  <si>
    <t>-1.35</t>
  </si>
  <si>
    <t>12/01/1996</t>
  </si>
  <si>
    <t>03/01/1997</t>
  </si>
  <si>
    <t>3</t>
  </si>
  <si>
    <t>-2.16</t>
  </si>
  <si>
    <t>-4.12</t>
  </si>
  <si>
    <t>-1.37</t>
  </si>
  <si>
    <t>-1.15</t>
  </si>
  <si>
    <t>09/01/1998</t>
  </si>
  <si>
    <t>10/01/1998</t>
  </si>
  <si>
    <t>-1.46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</si>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</sst>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workbookViewId="0">
      <selection activeCell="I3" sqref="I3:I1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77</v>
      </c>
    </row>
    <row r="3" spans="1:9" x14ac:dyDescent="0.35">
      <c r="A3" t="s">
        <v>55</v>
      </c>
      <c r="B3" t="s">
        <v>56</v>
      </c>
      <c r="C3" t="s">
        <v>54</v>
      </c>
      <c r="D3" t="s">
        <v>57</v>
      </c>
      <c r="E3" t="s">
        <v>57</v>
      </c>
      <c r="F3" t="s">
        <v>57</v>
      </c>
      <c r="G3" t="s">
        <v>57</v>
      </c>
      <c r="H3">
        <f>C3*1</f>
        <v>1</v>
      </c>
      <c r="I3">
        <f>E3*-1</f>
        <v>1.1100000000000001</v>
      </c>
    </row>
    <row r="4" spans="1:9" x14ac:dyDescent="0.35">
      <c r="A4" t="s">
        <v>52</v>
      </c>
      <c r="B4" t="s">
        <v>53</v>
      </c>
      <c r="C4" t="s">
        <v>54</v>
      </c>
      <c r="D4" t="s">
        <v>34</v>
      </c>
      <c r="E4" t="s">
        <v>34</v>
      </c>
      <c r="F4" t="s">
        <v>34</v>
      </c>
      <c r="G4" t="s">
        <v>34</v>
      </c>
      <c r="H4">
        <f>C4*1</f>
        <v>1</v>
      </c>
      <c r="I4">
        <f>E4*-1</f>
        <v>1.17</v>
      </c>
    </row>
    <row r="5" spans="1:9" x14ac:dyDescent="0.35">
      <c r="A5" t="s">
        <v>64</v>
      </c>
      <c r="B5" t="s">
        <v>65</v>
      </c>
      <c r="C5" t="s">
        <v>54</v>
      </c>
      <c r="D5" t="s">
        <v>66</v>
      </c>
      <c r="E5" t="s">
        <v>66</v>
      </c>
      <c r="F5" t="s">
        <v>66</v>
      </c>
      <c r="G5" t="s">
        <v>66</v>
      </c>
      <c r="H5">
        <f>C5*1</f>
        <v>1</v>
      </c>
      <c r="I5">
        <f>E5*-1</f>
        <v>1.35</v>
      </c>
    </row>
    <row r="6" spans="1:9" x14ac:dyDescent="0.35">
      <c r="A6" t="s">
        <v>74</v>
      </c>
      <c r="B6" t="s">
        <v>75</v>
      </c>
      <c r="C6" t="s">
        <v>54</v>
      </c>
      <c r="D6" t="s">
        <v>76</v>
      </c>
      <c r="E6" t="s">
        <v>76</v>
      </c>
      <c r="F6" t="s">
        <v>76</v>
      </c>
      <c r="G6" t="s">
        <v>76</v>
      </c>
      <c r="H6">
        <f>C6*1</f>
        <v>1</v>
      </c>
      <c r="I6">
        <f>E6*-1</f>
        <v>1.46</v>
      </c>
    </row>
    <row r="7" spans="1:9" x14ac:dyDescent="0.35">
      <c r="A7" t="s">
        <v>58</v>
      </c>
      <c r="B7" t="s">
        <v>59</v>
      </c>
      <c r="C7" t="s">
        <v>60</v>
      </c>
      <c r="D7" t="s">
        <v>61</v>
      </c>
      <c r="E7" t="s">
        <v>62</v>
      </c>
      <c r="F7" t="s">
        <v>63</v>
      </c>
      <c r="G7" t="s">
        <v>63</v>
      </c>
      <c r="H7">
        <f>C7*1</f>
        <v>2</v>
      </c>
      <c r="I7">
        <f>E7*-1</f>
        <v>2.56</v>
      </c>
    </row>
    <row r="8" spans="1:9" x14ac:dyDescent="0.35">
      <c r="A8" t="s">
        <v>22</v>
      </c>
      <c r="B8" t="s">
        <v>23</v>
      </c>
      <c r="C8" t="s">
        <v>24</v>
      </c>
      <c r="D8" t="s">
        <v>25</v>
      </c>
      <c r="E8" t="s">
        <v>26</v>
      </c>
      <c r="F8" t="s">
        <v>27</v>
      </c>
      <c r="G8" t="s">
        <v>28</v>
      </c>
      <c r="H8">
        <f>C8*1</f>
        <v>4</v>
      </c>
      <c r="I8">
        <f>E8*-1</f>
        <v>3.39</v>
      </c>
    </row>
    <row r="9" spans="1:9" x14ac:dyDescent="0.35">
      <c r="A9" t="s">
        <v>67</v>
      </c>
      <c r="B9" t="s">
        <v>68</v>
      </c>
      <c r="C9" t="s">
        <v>69</v>
      </c>
      <c r="D9" t="s">
        <v>70</v>
      </c>
      <c r="E9" t="s">
        <v>71</v>
      </c>
      <c r="F9" t="s">
        <v>72</v>
      </c>
      <c r="G9" t="s">
        <v>73</v>
      </c>
      <c r="H9">
        <f>C9*1</f>
        <v>3</v>
      </c>
      <c r="I9">
        <f>E9*-1</f>
        <v>4.12</v>
      </c>
    </row>
    <row r="10" spans="1:9" x14ac:dyDescent="0.35">
      <c r="A10" t="s">
        <v>29</v>
      </c>
      <c r="B10" t="s">
        <v>30</v>
      </c>
      <c r="C10" t="s">
        <v>24</v>
      </c>
      <c r="D10" t="s">
        <v>31</v>
      </c>
      <c r="E10" t="s">
        <v>32</v>
      </c>
      <c r="F10" t="s">
        <v>33</v>
      </c>
      <c r="G10" t="s">
        <v>34</v>
      </c>
      <c r="H10">
        <f>C10*1</f>
        <v>4</v>
      </c>
      <c r="I10">
        <f>E10*-1</f>
        <v>4.51</v>
      </c>
    </row>
    <row r="11" spans="1:9" x14ac:dyDescent="0.3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>
        <f>C11*1</f>
        <v>5</v>
      </c>
      <c r="I11">
        <f>E11*-1</f>
        <v>5.28</v>
      </c>
    </row>
    <row r="12" spans="1:9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13</v>
      </c>
      <c r="G12" t="s">
        <v>14</v>
      </c>
      <c r="H12">
        <f>C12*1</f>
        <v>7</v>
      </c>
      <c r="I12">
        <f>E12*-1</f>
        <v>6.79</v>
      </c>
    </row>
    <row r="13" spans="1:9" x14ac:dyDescent="0.35">
      <c r="A13" t="s">
        <v>42</v>
      </c>
      <c r="B13" t="s">
        <v>43</v>
      </c>
      <c r="C13" t="s">
        <v>37</v>
      </c>
      <c r="D13" t="s">
        <v>44</v>
      </c>
      <c r="E13" t="s">
        <v>45</v>
      </c>
      <c r="F13" t="s">
        <v>28</v>
      </c>
      <c r="G13" t="s">
        <v>46</v>
      </c>
      <c r="H13">
        <f>C13*1</f>
        <v>8</v>
      </c>
      <c r="I13">
        <f>E13*-1</f>
        <v>7.06</v>
      </c>
    </row>
    <row r="14" spans="1:9" x14ac:dyDescent="0.35">
      <c r="A14" t="s">
        <v>47</v>
      </c>
      <c r="B14" t="s">
        <v>48</v>
      </c>
      <c r="C14" t="s">
        <v>37</v>
      </c>
      <c r="D14" t="s">
        <v>49</v>
      </c>
      <c r="E14" t="s">
        <v>50</v>
      </c>
      <c r="F14" t="s">
        <v>28</v>
      </c>
      <c r="G14" t="s">
        <v>51</v>
      </c>
      <c r="H14">
        <f>C14*1</f>
        <v>8</v>
      </c>
      <c r="I14">
        <f>E14*-1</f>
        <v>7.08</v>
      </c>
    </row>
    <row r="15" spans="1:9" x14ac:dyDescent="0.35">
      <c r="A15" t="s">
        <v>35</v>
      </c>
      <c r="B15" t="s">
        <v>36</v>
      </c>
      <c r="C15" t="s">
        <v>37</v>
      </c>
      <c r="D15" t="s">
        <v>38</v>
      </c>
      <c r="E15" t="s">
        <v>39</v>
      </c>
      <c r="F15" t="s">
        <v>40</v>
      </c>
      <c r="G15" t="s">
        <v>41</v>
      </c>
      <c r="H15">
        <f>C15*1</f>
        <v>8</v>
      </c>
      <c r="I15">
        <f>E15*-1</f>
        <v>10.65</v>
      </c>
    </row>
  </sheetData>
  <sortState xmlns:xlrd2="http://schemas.microsoft.com/office/spreadsheetml/2017/richdata2" ref="A3:I16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1B9D-8D13-4420-89C6-C47A66DCD330}">
  <dimension ref="A1:K24"/>
  <sheetViews>
    <sheetView topLeftCell="A7" workbookViewId="0">
      <selection activeCell="D18" sqref="D18:D24"/>
    </sheetView>
  </sheetViews>
  <sheetFormatPr defaultRowHeight="14.5" x14ac:dyDescent="0.35"/>
  <sheetData>
    <row r="1" spans="1:11" x14ac:dyDescent="0.3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J1" t="s">
        <v>86</v>
      </c>
      <c r="K1">
        <f>COUNT(C2:C14)</f>
        <v>13</v>
      </c>
    </row>
    <row r="2" spans="1:11" x14ac:dyDescent="0.35">
      <c r="A2">
        <v>1</v>
      </c>
      <c r="B2" t="s">
        <v>52</v>
      </c>
      <c r="C2">
        <v>1</v>
      </c>
      <c r="D2">
        <f t="shared" ref="D2:D14" si="0">LOG(C2)</f>
        <v>0</v>
      </c>
      <c r="E2">
        <f t="shared" ref="E2:E14" si="1">(D2-$K$3)^2</f>
        <v>0.23007587321651685</v>
      </c>
      <c r="F2">
        <f t="shared" ref="F2:F14" si="2">(D2-$K$3)^3</f>
        <v>-0.11035871081184324</v>
      </c>
      <c r="G2">
        <f t="shared" ref="G2:G14" si="3">($K$1+1)/A2</f>
        <v>14</v>
      </c>
      <c r="H2">
        <f t="shared" ref="H2:H14" si="4">1/G2</f>
        <v>7.1428571428571425E-2</v>
      </c>
      <c r="J2" t="s">
        <v>87</v>
      </c>
      <c r="K2">
        <f>AVERAGE(C2:C14)</f>
        <v>4.0769230769230766</v>
      </c>
    </row>
    <row r="3" spans="1:11" x14ac:dyDescent="0.35">
      <c r="A3">
        <v>2</v>
      </c>
      <c r="B3" t="s">
        <v>55</v>
      </c>
      <c r="C3">
        <v>1</v>
      </c>
      <c r="D3">
        <f t="shared" si="0"/>
        <v>0</v>
      </c>
      <c r="E3">
        <f t="shared" si="1"/>
        <v>0.23007587321651685</v>
      </c>
      <c r="F3">
        <f t="shared" si="2"/>
        <v>-0.11035871081184324</v>
      </c>
      <c r="G3">
        <f t="shared" si="3"/>
        <v>7</v>
      </c>
      <c r="H3">
        <f t="shared" si="4"/>
        <v>0.14285714285714285</v>
      </c>
      <c r="J3" t="s">
        <v>88</v>
      </c>
      <c r="K3">
        <f>AVERAGE(D2:D14)</f>
        <v>0.4796622491050519</v>
      </c>
    </row>
    <row r="4" spans="1:11" x14ac:dyDescent="0.35">
      <c r="A4">
        <v>3</v>
      </c>
      <c r="B4" t="s">
        <v>64</v>
      </c>
      <c r="C4">
        <v>1</v>
      </c>
      <c r="D4">
        <f t="shared" si="0"/>
        <v>0</v>
      </c>
      <c r="E4">
        <f t="shared" si="1"/>
        <v>0.23007587321651685</v>
      </c>
      <c r="F4">
        <f t="shared" si="2"/>
        <v>-0.11035871081184324</v>
      </c>
      <c r="G4">
        <f t="shared" si="3"/>
        <v>4.666666666666667</v>
      </c>
      <c r="H4">
        <f t="shared" si="4"/>
        <v>0.21428571428571427</v>
      </c>
      <c r="J4" t="s">
        <v>89</v>
      </c>
      <c r="K4">
        <f>SUM(E2:E14)</f>
        <v>1.7016942025084134</v>
      </c>
    </row>
    <row r="5" spans="1:11" x14ac:dyDescent="0.35">
      <c r="A5">
        <v>4</v>
      </c>
      <c r="B5" t="s">
        <v>74</v>
      </c>
      <c r="C5">
        <v>1</v>
      </c>
      <c r="D5">
        <f t="shared" si="0"/>
        <v>0</v>
      </c>
      <c r="E5">
        <f t="shared" si="1"/>
        <v>0.23007587321651685</v>
      </c>
      <c r="F5">
        <f t="shared" si="2"/>
        <v>-0.11035871081184324</v>
      </c>
      <c r="G5">
        <f t="shared" si="3"/>
        <v>3.5</v>
      </c>
      <c r="H5">
        <f t="shared" si="4"/>
        <v>0.2857142857142857</v>
      </c>
      <c r="J5" t="s">
        <v>90</v>
      </c>
      <c r="K5">
        <f>SUM(F2:F14)</f>
        <v>-0.15636787047991391</v>
      </c>
    </row>
    <row r="6" spans="1:11" x14ac:dyDescent="0.35">
      <c r="A6">
        <v>5</v>
      </c>
      <c r="B6" t="s">
        <v>58</v>
      </c>
      <c r="C6">
        <v>2</v>
      </c>
      <c r="D6">
        <f t="shared" si="0"/>
        <v>0.3010299956639812</v>
      </c>
      <c r="E6">
        <f t="shared" si="1"/>
        <v>3.1909481969434918E-2</v>
      </c>
      <c r="F6">
        <f t="shared" si="2"/>
        <v>-5.7000626703373738E-3</v>
      </c>
      <c r="G6">
        <f t="shared" si="3"/>
        <v>2.8</v>
      </c>
      <c r="H6">
        <f t="shared" si="4"/>
        <v>0.35714285714285715</v>
      </c>
      <c r="J6" t="s">
        <v>91</v>
      </c>
      <c r="K6">
        <f>VAR(D2:D14)</f>
        <v>0.1418078502090345</v>
      </c>
    </row>
    <row r="7" spans="1:11" x14ac:dyDescent="0.35">
      <c r="A7">
        <v>6</v>
      </c>
      <c r="B7" t="s">
        <v>67</v>
      </c>
      <c r="C7">
        <v>3</v>
      </c>
      <c r="D7">
        <f t="shared" si="0"/>
        <v>0.47712125471966244</v>
      </c>
      <c r="E7">
        <f t="shared" si="1"/>
        <v>6.4566524665807661E-6</v>
      </c>
      <c r="F7">
        <f t="shared" si="2"/>
        <v>-1.6406317665992744E-8</v>
      </c>
      <c r="G7">
        <f t="shared" si="3"/>
        <v>2.3333333333333335</v>
      </c>
      <c r="H7">
        <f t="shared" si="4"/>
        <v>0.42857142857142855</v>
      </c>
      <c r="J7" t="s">
        <v>92</v>
      </c>
      <c r="K7">
        <f>STDEV(D2:D14)</f>
        <v>0.37657383101994024</v>
      </c>
    </row>
    <row r="8" spans="1:11" x14ac:dyDescent="0.35">
      <c r="A8">
        <v>7</v>
      </c>
      <c r="B8" t="s">
        <v>22</v>
      </c>
      <c r="C8">
        <v>4</v>
      </c>
      <c r="D8">
        <f t="shared" si="0"/>
        <v>0.6020599913279624</v>
      </c>
      <c r="E8">
        <f t="shared" si="1"/>
        <v>1.4981207301266048E-2</v>
      </c>
      <c r="F8">
        <f t="shared" si="2"/>
        <v>1.8336659494483465E-3</v>
      </c>
      <c r="G8">
        <f t="shared" si="3"/>
        <v>2</v>
      </c>
      <c r="H8">
        <f t="shared" si="4"/>
        <v>0.5</v>
      </c>
      <c r="J8" t="s">
        <v>93</v>
      </c>
      <c r="K8">
        <f>SKEW(D2:D14)</f>
        <v>-0.28838092662728837</v>
      </c>
    </row>
    <row r="9" spans="1:11" x14ac:dyDescent="0.35">
      <c r="A9">
        <v>8</v>
      </c>
      <c r="B9" t="s">
        <v>29</v>
      </c>
      <c r="C9">
        <v>4</v>
      </c>
      <c r="D9">
        <f t="shared" si="0"/>
        <v>0.6020599913279624</v>
      </c>
      <c r="E9">
        <f t="shared" si="1"/>
        <v>1.4981207301266048E-2</v>
      </c>
      <c r="F9">
        <f t="shared" si="2"/>
        <v>1.8336659494483465E-3</v>
      </c>
      <c r="G9">
        <f t="shared" si="3"/>
        <v>1.75</v>
      </c>
      <c r="H9">
        <f t="shared" si="4"/>
        <v>0.5714285714285714</v>
      </c>
      <c r="J9" t="s">
        <v>94</v>
      </c>
      <c r="K9">
        <v>-0.2</v>
      </c>
    </row>
    <row r="10" spans="1:11" x14ac:dyDescent="0.35">
      <c r="A10">
        <v>9</v>
      </c>
      <c r="B10" t="s">
        <v>15</v>
      </c>
      <c r="C10">
        <v>5</v>
      </c>
      <c r="D10">
        <f t="shared" si="0"/>
        <v>0.69897000433601886</v>
      </c>
      <c r="E10">
        <f t="shared" si="1"/>
        <v>4.8095891504445716E-2</v>
      </c>
      <c r="F10">
        <f t="shared" si="2"/>
        <v>1.0547802001672124E-2</v>
      </c>
      <c r="G10">
        <f t="shared" si="3"/>
        <v>1.5555555555555556</v>
      </c>
      <c r="H10">
        <f t="shared" si="4"/>
        <v>0.64285714285714279</v>
      </c>
      <c r="J10" t="s">
        <v>95</v>
      </c>
      <c r="K10">
        <v>-0.3</v>
      </c>
    </row>
    <row r="11" spans="1:11" x14ac:dyDescent="0.35">
      <c r="A11">
        <v>10</v>
      </c>
      <c r="B11" t="s">
        <v>8</v>
      </c>
      <c r="C11">
        <v>7</v>
      </c>
      <c r="D11">
        <f t="shared" si="0"/>
        <v>0.84509804001425681</v>
      </c>
      <c r="E11">
        <f t="shared" si="1"/>
        <v>0.13354331727743612</v>
      </c>
      <c r="F11">
        <f t="shared" si="2"/>
        <v>4.8801507769918762E-2</v>
      </c>
      <c r="G11">
        <f t="shared" si="3"/>
        <v>1.4</v>
      </c>
      <c r="H11">
        <f t="shared" si="4"/>
        <v>0.7142857142857143</v>
      </c>
    </row>
    <row r="12" spans="1:11" x14ac:dyDescent="0.35">
      <c r="A12">
        <v>11</v>
      </c>
      <c r="B12" t="s">
        <v>35</v>
      </c>
      <c r="C12">
        <v>8</v>
      </c>
      <c r="D12">
        <f t="shared" si="0"/>
        <v>0.90308998699194354</v>
      </c>
      <c r="E12">
        <f t="shared" si="1"/>
        <v>0.17929104921201022</v>
      </c>
      <c r="F12">
        <f t="shared" si="2"/>
        <v>7.5916803391208848E-2</v>
      </c>
      <c r="G12">
        <f t="shared" si="3"/>
        <v>1.2727272727272727</v>
      </c>
      <c r="H12">
        <f t="shared" si="4"/>
        <v>0.7857142857142857</v>
      </c>
    </row>
    <row r="13" spans="1:11" x14ac:dyDescent="0.35">
      <c r="A13">
        <v>12</v>
      </c>
      <c r="B13" t="s">
        <v>42</v>
      </c>
      <c r="C13">
        <v>8</v>
      </c>
      <c r="D13">
        <f t="shared" si="0"/>
        <v>0.90308998699194354</v>
      </c>
      <c r="E13">
        <f t="shared" si="1"/>
        <v>0.17929104921201022</v>
      </c>
      <c r="F13">
        <f t="shared" si="2"/>
        <v>7.5916803391208848E-2</v>
      </c>
      <c r="G13">
        <f t="shared" si="3"/>
        <v>1.1666666666666667</v>
      </c>
      <c r="H13">
        <f t="shared" si="4"/>
        <v>0.8571428571428571</v>
      </c>
    </row>
    <row r="14" spans="1:11" x14ac:dyDescent="0.35">
      <c r="A14">
        <v>13</v>
      </c>
      <c r="B14" t="s">
        <v>47</v>
      </c>
      <c r="C14">
        <v>8</v>
      </c>
      <c r="D14">
        <f t="shared" si="0"/>
        <v>0.90308998699194354</v>
      </c>
      <c r="E14">
        <f t="shared" si="1"/>
        <v>0.17929104921201022</v>
      </c>
      <c r="F14">
        <f t="shared" si="2"/>
        <v>7.5916803391208848E-2</v>
      </c>
      <c r="G14">
        <f t="shared" si="3"/>
        <v>1.0769230769230769</v>
      </c>
      <c r="H14">
        <f t="shared" si="4"/>
        <v>0.9285714285714286</v>
      </c>
    </row>
    <row r="17" spans="2:8" x14ac:dyDescent="0.35">
      <c r="B17" t="s">
        <v>96</v>
      </c>
      <c r="C17" t="s">
        <v>97</v>
      </c>
      <c r="D17" t="s">
        <v>102</v>
      </c>
      <c r="E17" t="s">
        <v>98</v>
      </c>
      <c r="F17" t="s">
        <v>99</v>
      </c>
      <c r="G17" t="s">
        <v>100</v>
      </c>
      <c r="H17" s="1" t="s">
        <v>101</v>
      </c>
    </row>
    <row r="18" spans="2:8" x14ac:dyDescent="0.35">
      <c r="B18">
        <v>2</v>
      </c>
      <c r="C18">
        <v>3.3000000000000002E-2</v>
      </c>
      <c r="D18">
        <v>0.05</v>
      </c>
      <c r="E18">
        <f>(C18-D18)/($K$9-$K$10)</f>
        <v>-0.17000000000000004</v>
      </c>
      <c r="F18" s="2">
        <f>C18+(E18*($K$8-$K$9))</f>
        <v>4.8024757526639025E-2</v>
      </c>
      <c r="G18" s="2">
        <f t="shared" ref="G18:G24" si="5">$K$3+(F18*$K$7)</f>
        <v>0.49774711603066207</v>
      </c>
      <c r="H18" s="3">
        <f t="shared" ref="H18:H24" si="6">10^G18</f>
        <v>3.1459159551565907</v>
      </c>
    </row>
    <row r="19" spans="2:8" x14ac:dyDescent="0.35">
      <c r="B19">
        <v>5</v>
      </c>
      <c r="C19">
        <v>0.85</v>
      </c>
      <c r="D19">
        <v>0.85299999999999998</v>
      </c>
      <c r="E19">
        <f t="shared" ref="E19:E24" si="7">(C19-D19)/($K$9-$K$10)</f>
        <v>-3.0000000000000034E-2</v>
      </c>
      <c r="F19" s="2">
        <f t="shared" ref="F19:F24" si="8">C19+(E19*($K$8-$K$9))</f>
        <v>0.85265142779881864</v>
      </c>
      <c r="G19" s="2">
        <f t="shared" si="5"/>
        <v>0.80074846379587505</v>
      </c>
      <c r="H19" s="3">
        <f t="shared" si="6"/>
        <v>6.3204567490978807</v>
      </c>
    </row>
    <row r="20" spans="2:8" x14ac:dyDescent="0.35">
      <c r="B20">
        <v>10</v>
      </c>
      <c r="C20">
        <v>1.258</v>
      </c>
      <c r="D20">
        <v>1.2450000000000001</v>
      </c>
      <c r="E20">
        <f t="shared" si="7"/>
        <v>0.12999999999999903</v>
      </c>
      <c r="F20" s="2">
        <f t="shared" si="8"/>
        <v>1.2465104795384525</v>
      </c>
      <c r="G20" s="2">
        <f t="shared" si="5"/>
        <v>0.94906547579134981</v>
      </c>
      <c r="H20" s="3">
        <f t="shared" si="6"/>
        <v>8.8933518710893384</v>
      </c>
    </row>
    <row r="21" spans="2:8" x14ac:dyDescent="0.35">
      <c r="B21">
        <v>25</v>
      </c>
      <c r="C21">
        <v>1.68</v>
      </c>
      <c r="D21">
        <v>1.643</v>
      </c>
      <c r="E21">
        <f t="shared" si="7"/>
        <v>0.36999999999999927</v>
      </c>
      <c r="F21" s="2">
        <f t="shared" si="8"/>
        <v>1.6472990571479034</v>
      </c>
      <c r="G21" s="2">
        <f t="shared" si="5"/>
        <v>1.0999919658907733</v>
      </c>
      <c r="H21" s="3">
        <f t="shared" si="6"/>
        <v>12.589021228712481</v>
      </c>
    </row>
    <row r="22" spans="2:8" x14ac:dyDescent="0.35">
      <c r="B22">
        <v>50</v>
      </c>
      <c r="C22">
        <v>1.9450000000000001</v>
      </c>
      <c r="D22">
        <v>1.89</v>
      </c>
      <c r="E22">
        <f t="shared" si="7"/>
        <v>0.55000000000000171</v>
      </c>
      <c r="F22" s="2">
        <f t="shared" si="8"/>
        <v>1.8963904903549913</v>
      </c>
      <c r="G22" s="2">
        <f t="shared" si="5"/>
        <v>1.193793281167814</v>
      </c>
      <c r="H22" s="3">
        <f t="shared" si="6"/>
        <v>15.624037806361617</v>
      </c>
    </row>
    <row r="23" spans="2:8" x14ac:dyDescent="0.35">
      <c r="B23">
        <v>100</v>
      </c>
      <c r="C23">
        <v>2.1779999999999999</v>
      </c>
      <c r="D23">
        <v>2.1040000000000001</v>
      </c>
      <c r="E23">
        <f t="shared" si="7"/>
        <v>0.73999999999999855</v>
      </c>
      <c r="F23" s="2">
        <f t="shared" si="8"/>
        <v>2.1125981142958068</v>
      </c>
      <c r="G23" s="2">
        <f t="shared" si="5"/>
        <v>1.2752114144109254</v>
      </c>
      <c r="H23" s="3">
        <f t="shared" si="6"/>
        <v>18.845662724709957</v>
      </c>
    </row>
    <row r="24" spans="2:8" x14ac:dyDescent="0.35">
      <c r="B24">
        <v>200</v>
      </c>
      <c r="C24">
        <v>2.3879999999999999</v>
      </c>
      <c r="D24">
        <v>2.294</v>
      </c>
      <c r="E24">
        <f t="shared" si="7"/>
        <v>0.93999999999999884</v>
      </c>
      <c r="F24" s="2">
        <f t="shared" si="8"/>
        <v>2.3049219289703489</v>
      </c>
      <c r="G24" s="2">
        <f t="shared" si="5"/>
        <v>1.3476355300992868</v>
      </c>
      <c r="H24" s="3">
        <f t="shared" si="6"/>
        <v>22.26565779846246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DB5C-FDB7-4982-B11E-E93329CD175E}">
  <dimension ref="A1:K24"/>
  <sheetViews>
    <sheetView tabSelected="1" topLeftCell="A7" workbookViewId="0">
      <selection activeCell="F20" sqref="F20"/>
    </sheetView>
  </sheetViews>
  <sheetFormatPr defaultRowHeight="14.5" x14ac:dyDescent="0.35"/>
  <sheetData>
    <row r="1" spans="1:11" x14ac:dyDescent="0.3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J1" t="s">
        <v>86</v>
      </c>
      <c r="K1">
        <f>COUNT(C2:C14)</f>
        <v>13</v>
      </c>
    </row>
    <row r="2" spans="1:11" x14ac:dyDescent="0.35">
      <c r="A2">
        <v>1</v>
      </c>
      <c r="B2" t="s">
        <v>55</v>
      </c>
      <c r="C2">
        <v>1.1100000000000001</v>
      </c>
      <c r="D2">
        <f t="shared" ref="D2:D14" si="0">LOG(C2)</f>
        <v>4.5322978786657475E-2</v>
      </c>
      <c r="E2">
        <f t="shared" ref="E2:E14" si="1">(D2-$K$3)^2</f>
        <v>0.23538928887479893</v>
      </c>
      <c r="F2">
        <f t="shared" ref="F2:F14" si="2">(D2-$K$3)^3</f>
        <v>-0.1142036660231894</v>
      </c>
      <c r="G2">
        <f t="shared" ref="G2:G14" si="3">($K$1+1)/A2</f>
        <v>14</v>
      </c>
      <c r="H2">
        <f t="shared" ref="H2:H14" si="4">1/G2</f>
        <v>7.1428571428571425E-2</v>
      </c>
      <c r="J2" t="s">
        <v>87</v>
      </c>
      <c r="K2">
        <f>AVERAGE(C2:C14)</f>
        <v>4.3484615384615388</v>
      </c>
    </row>
    <row r="3" spans="1:11" x14ac:dyDescent="0.35">
      <c r="A3">
        <v>2</v>
      </c>
      <c r="B3" t="s">
        <v>52</v>
      </c>
      <c r="C3">
        <v>1.17</v>
      </c>
      <c r="D3">
        <f t="shared" si="0"/>
        <v>6.8185861746161619E-2</v>
      </c>
      <c r="E3">
        <f t="shared" si="1"/>
        <v>0.21372726060130806</v>
      </c>
      <c r="F3">
        <f t="shared" si="2"/>
        <v>-9.8807492709393291E-2</v>
      </c>
      <c r="G3">
        <f t="shared" si="3"/>
        <v>7</v>
      </c>
      <c r="H3">
        <f t="shared" si="4"/>
        <v>0.14285714285714285</v>
      </c>
      <c r="J3" t="s">
        <v>88</v>
      </c>
      <c r="K3">
        <f>AVERAGE(D2:D14)</f>
        <v>0.5304923191976102</v>
      </c>
    </row>
    <row r="4" spans="1:11" x14ac:dyDescent="0.35">
      <c r="A4">
        <v>3</v>
      </c>
      <c r="B4" t="s">
        <v>64</v>
      </c>
      <c r="C4">
        <v>1.35</v>
      </c>
      <c r="D4">
        <f t="shared" si="0"/>
        <v>0.13033376849500614</v>
      </c>
      <c r="E4">
        <f t="shared" si="1"/>
        <v>0.16012686570040857</v>
      </c>
      <c r="F4">
        <f t="shared" si="2"/>
        <v>-6.4076134507226018E-2</v>
      </c>
      <c r="G4">
        <f t="shared" si="3"/>
        <v>4.666666666666667</v>
      </c>
      <c r="H4">
        <f t="shared" si="4"/>
        <v>0.21428571428571427</v>
      </c>
      <c r="J4" t="s">
        <v>89</v>
      </c>
      <c r="K4">
        <f>SUM(E2:E14)</f>
        <v>1.3587123342437355</v>
      </c>
    </row>
    <row r="5" spans="1:11" x14ac:dyDescent="0.35">
      <c r="A5">
        <v>4</v>
      </c>
      <c r="B5" t="s">
        <v>74</v>
      </c>
      <c r="C5">
        <v>1.46</v>
      </c>
      <c r="D5">
        <f t="shared" si="0"/>
        <v>0.16435285578443709</v>
      </c>
      <c r="E5">
        <f t="shared" si="1"/>
        <v>0.13405810666848633</v>
      </c>
      <c r="F5">
        <f t="shared" si="2"/>
        <v>-4.908396324178551E-2</v>
      </c>
      <c r="G5">
        <f t="shared" si="3"/>
        <v>3.5</v>
      </c>
      <c r="H5">
        <f t="shared" si="4"/>
        <v>0.2857142857142857</v>
      </c>
      <c r="J5" t="s">
        <v>90</v>
      </c>
      <c r="K5">
        <f>SUM(F2:F14)</f>
        <v>-0.10350058004103109</v>
      </c>
    </row>
    <row r="6" spans="1:11" x14ac:dyDescent="0.35">
      <c r="A6">
        <v>5</v>
      </c>
      <c r="B6" t="s">
        <v>58</v>
      </c>
      <c r="C6">
        <v>2.56</v>
      </c>
      <c r="D6">
        <f t="shared" si="0"/>
        <v>0.40823996531184958</v>
      </c>
      <c r="E6">
        <f t="shared" si="1"/>
        <v>1.4945638030609248E-2</v>
      </c>
      <c r="F6">
        <f t="shared" si="2"/>
        <v>-1.827139429566524E-3</v>
      </c>
      <c r="G6">
        <f t="shared" si="3"/>
        <v>2.8</v>
      </c>
      <c r="H6">
        <f t="shared" si="4"/>
        <v>0.35714285714285715</v>
      </c>
      <c r="J6" t="s">
        <v>91</v>
      </c>
      <c r="K6">
        <f>VAR(D2:D14)</f>
        <v>0.11322602785364466</v>
      </c>
    </row>
    <row r="7" spans="1:11" x14ac:dyDescent="0.35">
      <c r="A7">
        <v>6</v>
      </c>
      <c r="B7" t="s">
        <v>22</v>
      </c>
      <c r="C7">
        <v>3.39</v>
      </c>
      <c r="D7">
        <f t="shared" si="0"/>
        <v>0.53019969820308221</v>
      </c>
      <c r="E7">
        <f t="shared" si="1"/>
        <v>8.5627046438544795E-8</v>
      </c>
      <c r="F7">
        <f t="shared" si="2"/>
        <v>-2.5056271487340606E-11</v>
      </c>
      <c r="G7">
        <f t="shared" si="3"/>
        <v>2.3333333333333335</v>
      </c>
      <c r="H7">
        <f t="shared" si="4"/>
        <v>0.42857142857142855</v>
      </c>
      <c r="J7" t="s">
        <v>92</v>
      </c>
      <c r="K7">
        <f>STDEV(D2:D14)</f>
        <v>0.33649075448464355</v>
      </c>
    </row>
    <row r="8" spans="1:11" x14ac:dyDescent="0.35">
      <c r="A8">
        <v>7</v>
      </c>
      <c r="B8" t="s">
        <v>67</v>
      </c>
      <c r="C8">
        <v>4.12</v>
      </c>
      <c r="D8">
        <f t="shared" si="0"/>
        <v>0.61489721603313463</v>
      </c>
      <c r="E8">
        <f t="shared" si="1"/>
        <v>7.124186609815523E-3</v>
      </c>
      <c r="F8">
        <f t="shared" si="2"/>
        <v>6.0131623583850374E-4</v>
      </c>
      <c r="G8">
        <f t="shared" si="3"/>
        <v>2</v>
      </c>
      <c r="H8">
        <f t="shared" si="4"/>
        <v>0.5</v>
      </c>
      <c r="J8" t="s">
        <v>93</v>
      </c>
      <c r="K8">
        <f>SKEW(D2:D14)</f>
        <v>-0.26754250990315531</v>
      </c>
    </row>
    <row r="9" spans="1:11" x14ac:dyDescent="0.35">
      <c r="A9">
        <v>8</v>
      </c>
      <c r="B9" t="s">
        <v>29</v>
      </c>
      <c r="C9">
        <v>4.51</v>
      </c>
      <c r="D9">
        <f t="shared" si="0"/>
        <v>0.65417654187796048</v>
      </c>
      <c r="E9">
        <f t="shared" si="1"/>
        <v>1.5297786940042477E-2</v>
      </c>
      <c r="F9">
        <f t="shared" si="2"/>
        <v>1.8920948864087682E-3</v>
      </c>
      <c r="G9">
        <f t="shared" si="3"/>
        <v>1.75</v>
      </c>
      <c r="H9">
        <f t="shared" si="4"/>
        <v>0.5714285714285714</v>
      </c>
      <c r="J9" t="s">
        <v>94</v>
      </c>
      <c r="K9">
        <v>-0.2</v>
      </c>
    </row>
    <row r="10" spans="1:11" x14ac:dyDescent="0.35">
      <c r="A10">
        <v>9</v>
      </c>
      <c r="B10" t="s">
        <v>15</v>
      </c>
      <c r="C10">
        <v>5.28</v>
      </c>
      <c r="D10">
        <f t="shared" si="0"/>
        <v>0.72263392253381231</v>
      </c>
      <c r="E10">
        <f t="shared" si="1"/>
        <v>3.6918395732606434E-2</v>
      </c>
      <c r="F10">
        <f t="shared" si="2"/>
        <v>7.0935597486634023E-3</v>
      </c>
      <c r="G10">
        <f t="shared" si="3"/>
        <v>1.5555555555555556</v>
      </c>
      <c r="H10">
        <f t="shared" si="4"/>
        <v>0.64285714285714279</v>
      </c>
      <c r="J10" t="s">
        <v>95</v>
      </c>
      <c r="K10">
        <v>-0.3</v>
      </c>
    </row>
    <row r="11" spans="1:11" x14ac:dyDescent="0.35">
      <c r="A11">
        <v>10</v>
      </c>
      <c r="B11" t="s">
        <v>8</v>
      </c>
      <c r="C11">
        <v>6.79</v>
      </c>
      <c r="D11">
        <f t="shared" si="0"/>
        <v>0.83186977428050168</v>
      </c>
      <c r="E11">
        <f t="shared" si="1"/>
        <v>9.0828370432240277E-2</v>
      </c>
      <c r="F11">
        <f t="shared" si="2"/>
        <v>2.7373623130194723E-2</v>
      </c>
      <c r="G11">
        <f t="shared" si="3"/>
        <v>1.4</v>
      </c>
      <c r="H11">
        <f t="shared" si="4"/>
        <v>0.7142857142857143</v>
      </c>
    </row>
    <row r="12" spans="1:11" x14ac:dyDescent="0.35">
      <c r="A12">
        <v>11</v>
      </c>
      <c r="B12" t="s">
        <v>42</v>
      </c>
      <c r="C12">
        <v>7.06</v>
      </c>
      <c r="D12">
        <f t="shared" si="0"/>
        <v>0.84880470105180372</v>
      </c>
      <c r="E12">
        <f t="shared" si="1"/>
        <v>0.10132277244168991</v>
      </c>
      <c r="F12">
        <f t="shared" si="2"/>
        <v>3.2252293031984756E-2</v>
      </c>
      <c r="G12">
        <f t="shared" si="3"/>
        <v>1.2727272727272727</v>
      </c>
      <c r="H12">
        <f t="shared" si="4"/>
        <v>0.7857142857142857</v>
      </c>
    </row>
    <row r="13" spans="1:11" x14ac:dyDescent="0.35">
      <c r="A13">
        <v>12</v>
      </c>
      <c r="B13" t="s">
        <v>47</v>
      </c>
      <c r="C13">
        <v>7.08</v>
      </c>
      <c r="D13">
        <f t="shared" si="0"/>
        <v>0.85003325768976901</v>
      </c>
      <c r="E13">
        <f t="shared" si="1"/>
        <v>0.10210641137244962</v>
      </c>
      <c r="F13">
        <f t="shared" si="2"/>
        <v>3.2627178516018991E-2</v>
      </c>
      <c r="G13">
        <f t="shared" si="3"/>
        <v>1.1666666666666667</v>
      </c>
      <c r="H13">
        <f t="shared" si="4"/>
        <v>0.8571428571428571</v>
      </c>
    </row>
    <row r="14" spans="1:11" x14ac:dyDescent="0.35">
      <c r="A14">
        <v>13</v>
      </c>
      <c r="B14" t="s">
        <v>35</v>
      </c>
      <c r="C14">
        <v>10.65</v>
      </c>
      <c r="D14">
        <f t="shared" si="0"/>
        <v>1.0273496077747566</v>
      </c>
      <c r="E14">
        <f t="shared" si="1"/>
        <v>0.24686716521223373</v>
      </c>
      <c r="F14">
        <f t="shared" si="2"/>
        <v>0.12265775034607689</v>
      </c>
      <c r="G14">
        <f t="shared" si="3"/>
        <v>1.0769230769230769</v>
      </c>
      <c r="H14">
        <f t="shared" si="4"/>
        <v>0.9285714285714286</v>
      </c>
    </row>
    <row r="17" spans="2:8" x14ac:dyDescent="0.35">
      <c r="B17" t="s">
        <v>96</v>
      </c>
      <c r="C17" t="s">
        <v>97</v>
      </c>
      <c r="D17" t="s">
        <v>102</v>
      </c>
      <c r="E17" t="s">
        <v>98</v>
      </c>
      <c r="F17" t="s">
        <v>99</v>
      </c>
      <c r="G17" t="s">
        <v>100</v>
      </c>
      <c r="H17" s="1" t="s">
        <v>101</v>
      </c>
    </row>
    <row r="18" spans="2:8" x14ac:dyDescent="0.35">
      <c r="B18">
        <v>2</v>
      </c>
      <c r="C18">
        <v>3.3000000000000002E-2</v>
      </c>
      <c r="D18">
        <v>0.05</v>
      </c>
      <c r="E18">
        <f>(C18-D18)/($K$9-$K$10)</f>
        <v>-0.17000000000000004</v>
      </c>
      <c r="F18" s="2">
        <f>C18+(E18*($K$8-$K$9))</f>
        <v>4.4482226683536408E-2</v>
      </c>
      <c r="G18" s="2">
        <f t="shared" ref="G18:G24" si="5">$K$3+(F18*$K$7)</f>
        <v>0.54546017721551032</v>
      </c>
      <c r="H18" s="3">
        <f t="shared" ref="H18:H24" si="6">10^G18</f>
        <v>3.5112372662713414</v>
      </c>
    </row>
    <row r="19" spans="2:8" x14ac:dyDescent="0.35">
      <c r="B19">
        <v>5</v>
      </c>
      <c r="C19">
        <v>0.85</v>
      </c>
      <c r="D19">
        <v>0.85299999999999998</v>
      </c>
      <c r="E19">
        <f t="shared" ref="E19:E24" si="7">(C19-D19)/($K$9-$K$10)</f>
        <v>-3.0000000000000034E-2</v>
      </c>
      <c r="F19" s="2">
        <f t="shared" ref="F19:F24" si="8">C19+(E19*($K$8-$K$9))</f>
        <v>0.85202627529709463</v>
      </c>
      <c r="G19" s="2">
        <f t="shared" si="5"/>
        <v>0.81719128341307012</v>
      </c>
      <c r="H19" s="3">
        <f t="shared" si="6"/>
        <v>6.5643432673411697</v>
      </c>
    </row>
    <row r="20" spans="2:8" x14ac:dyDescent="0.35">
      <c r="B20">
        <v>10</v>
      </c>
      <c r="C20">
        <v>1.258</v>
      </c>
      <c r="D20">
        <v>1.2450000000000001</v>
      </c>
      <c r="E20">
        <f t="shared" si="7"/>
        <v>0.12999999999999903</v>
      </c>
      <c r="F20" s="2">
        <f t="shared" si="8"/>
        <v>1.2492194737125899</v>
      </c>
      <c r="G20" s="2">
        <f t="shared" si="5"/>
        <v>0.95084312242406899</v>
      </c>
      <c r="H20" s="3">
        <f t="shared" si="6"/>
        <v>8.9298285865549953</v>
      </c>
    </row>
    <row r="21" spans="2:8" x14ac:dyDescent="0.35">
      <c r="B21">
        <v>25</v>
      </c>
      <c r="C21">
        <v>1.68</v>
      </c>
      <c r="D21">
        <v>1.643</v>
      </c>
      <c r="E21">
        <f t="shared" si="7"/>
        <v>0.36999999999999927</v>
      </c>
      <c r="F21" s="2">
        <f t="shared" si="8"/>
        <v>1.6550092713358324</v>
      </c>
      <c r="G21" s="2">
        <f t="shared" si="5"/>
        <v>1.0873876375884846</v>
      </c>
      <c r="H21" s="3">
        <f t="shared" si="6"/>
        <v>12.228906869304806</v>
      </c>
    </row>
    <row r="22" spans="2:8" x14ac:dyDescent="0.35">
      <c r="B22">
        <v>50</v>
      </c>
      <c r="C22">
        <v>1.9450000000000001</v>
      </c>
      <c r="D22">
        <v>1.89</v>
      </c>
      <c r="E22">
        <f t="shared" si="7"/>
        <v>0.55000000000000171</v>
      </c>
      <c r="F22" s="2">
        <f t="shared" si="8"/>
        <v>1.9078516195532644</v>
      </c>
      <c r="G22" s="2">
        <f t="shared" si="5"/>
        <v>1.1724667501058372</v>
      </c>
      <c r="H22" s="3">
        <f t="shared" si="6"/>
        <v>14.875334830991999</v>
      </c>
    </row>
    <row r="23" spans="2:8" x14ac:dyDescent="0.35">
      <c r="B23">
        <v>100</v>
      </c>
      <c r="C23">
        <v>2.1779999999999999</v>
      </c>
      <c r="D23">
        <v>2.1040000000000001</v>
      </c>
      <c r="E23">
        <f t="shared" si="7"/>
        <v>0.73999999999999855</v>
      </c>
      <c r="F23" s="2">
        <f t="shared" si="8"/>
        <v>2.1280185426716649</v>
      </c>
      <c r="G23" s="2">
        <f t="shared" si="5"/>
        <v>1.2465508841785105</v>
      </c>
      <c r="H23" s="3">
        <f t="shared" si="6"/>
        <v>17.642124565863309</v>
      </c>
    </row>
    <row r="24" spans="2:8" x14ac:dyDescent="0.35">
      <c r="B24">
        <v>200</v>
      </c>
      <c r="C24">
        <v>2.3879999999999999</v>
      </c>
      <c r="D24">
        <v>2.294</v>
      </c>
      <c r="E24">
        <f t="shared" si="7"/>
        <v>0.93999999999999884</v>
      </c>
      <c r="F24" s="2">
        <f t="shared" si="8"/>
        <v>2.3245100406910342</v>
      </c>
      <c r="G24" s="2">
        <f t="shared" si="5"/>
        <v>1.3126684565968658</v>
      </c>
      <c r="H24" s="3">
        <f t="shared" si="6"/>
        <v>20.543217138460918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2019-04-16T10:58:28Z</dcterms:modified>
</cp:coreProperties>
</file>