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5_Work\07_UNDP_RiskAss_Tajikistan\05_Data Process\04_Drought\01_Rainfall_NSIDC\Processed_SPI\Bogarnoe\"/>
    </mc:Choice>
  </mc:AlternateContent>
  <xr:revisionPtr revIDLastSave="0" documentId="13_ncr:1_{8D8EB771-1F59-4EDC-9C3C-5846A53109CD}" xr6:coauthVersionLast="43" xr6:coauthVersionMax="43" xr10:uidLastSave="{00000000-0000-0000-0000-000000000000}"/>
  <bookViews>
    <workbookView xWindow="-110" yWindow="-110" windowWidth="19420" windowHeight="10420" activeTab="2" xr2:uid="{00000000-000D-0000-FFFF-FFFF00000000}"/>
  </bookViews>
  <sheets>
    <sheet name="Sheet1" sheetId="1" r:id="rId1"/>
    <sheet name="duration" sheetId="2" r:id="rId2"/>
    <sheet name="magnitude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5" i="3" l="1"/>
  <c r="E44" i="3"/>
  <c r="E43" i="3"/>
  <c r="E42" i="3"/>
  <c r="E41" i="3"/>
  <c r="E40" i="3"/>
  <c r="E39" i="3"/>
  <c r="D35" i="3"/>
  <c r="D34" i="3"/>
  <c r="D33" i="3"/>
  <c r="G32" i="3"/>
  <c r="H32" i="3" s="1"/>
  <c r="D32" i="3"/>
  <c r="D31" i="3"/>
  <c r="D30" i="3"/>
  <c r="G29" i="3"/>
  <c r="H29" i="3" s="1"/>
  <c r="D29" i="3"/>
  <c r="D28" i="3"/>
  <c r="D27" i="3"/>
  <c r="D26" i="3"/>
  <c r="D25" i="3"/>
  <c r="G24" i="3"/>
  <c r="H24" i="3" s="1"/>
  <c r="D24" i="3"/>
  <c r="D23" i="3"/>
  <c r="D22" i="3"/>
  <c r="G21" i="3"/>
  <c r="H21" i="3" s="1"/>
  <c r="D21" i="3"/>
  <c r="D20" i="3"/>
  <c r="D19" i="3"/>
  <c r="D18" i="3"/>
  <c r="D17" i="3"/>
  <c r="G16" i="3"/>
  <c r="H16" i="3" s="1"/>
  <c r="D16" i="3"/>
  <c r="D15" i="3"/>
  <c r="D14" i="3"/>
  <c r="G13" i="3"/>
  <c r="H13" i="3" s="1"/>
  <c r="D13" i="3"/>
  <c r="D12" i="3"/>
  <c r="D11" i="3"/>
  <c r="D10" i="3"/>
  <c r="D9" i="3"/>
  <c r="D8" i="3"/>
  <c r="D7" i="3"/>
  <c r="D6" i="3"/>
  <c r="G5" i="3"/>
  <c r="H5" i="3" s="1"/>
  <c r="D5" i="3"/>
  <c r="D4" i="3"/>
  <c r="D3" i="3"/>
  <c r="K2" i="3"/>
  <c r="D2" i="3"/>
  <c r="K1" i="3"/>
  <c r="G35" i="3" s="1"/>
  <c r="H35" i="3" s="1"/>
  <c r="E39" i="2"/>
  <c r="F39" i="2"/>
  <c r="G39" i="2"/>
  <c r="H39" i="2"/>
  <c r="K8" i="2"/>
  <c r="K7" i="2"/>
  <c r="K6" i="2"/>
  <c r="K5" i="2"/>
  <c r="K4" i="2"/>
  <c r="K3" i="2"/>
  <c r="F28" i="2" s="1"/>
  <c r="K2" i="2"/>
  <c r="K1" i="2"/>
  <c r="G27" i="2" s="1"/>
  <c r="H27" i="2" s="1"/>
  <c r="D34" i="2"/>
  <c r="F26" i="2"/>
  <c r="F27" i="2"/>
  <c r="F30" i="2"/>
  <c r="F31" i="2"/>
  <c r="F35" i="2"/>
  <c r="E26" i="2"/>
  <c r="E29" i="2"/>
  <c r="E30" i="2"/>
  <c r="E33" i="2"/>
  <c r="E34" i="2"/>
  <c r="D26" i="2"/>
  <c r="D27" i="2"/>
  <c r="D28" i="2"/>
  <c r="D29" i="2"/>
  <c r="D30" i="2"/>
  <c r="D31" i="2"/>
  <c r="D32" i="2"/>
  <c r="D33" i="2"/>
  <c r="D35" i="2"/>
  <c r="E45" i="2"/>
  <c r="E44" i="2"/>
  <c r="E43" i="2"/>
  <c r="E42" i="2"/>
  <c r="E41" i="2"/>
  <c r="E40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" i="2"/>
  <c r="I21" i="1"/>
  <c r="I34" i="1"/>
  <c r="I36" i="1"/>
  <c r="I10" i="1"/>
  <c r="I28" i="1"/>
  <c r="I26" i="1"/>
  <c r="I20" i="1"/>
  <c r="I13" i="1"/>
  <c r="I35" i="1"/>
  <c r="I14" i="1"/>
  <c r="I9" i="1"/>
  <c r="I22" i="1"/>
  <c r="I17" i="1"/>
  <c r="I15" i="1"/>
  <c r="I16" i="1"/>
  <c r="I27" i="1"/>
  <c r="I23" i="1"/>
  <c r="I8" i="1"/>
  <c r="I32" i="1"/>
  <c r="I29" i="1"/>
  <c r="I33" i="1"/>
  <c r="I25" i="1"/>
  <c r="I4" i="1"/>
  <c r="I12" i="1"/>
  <c r="I31" i="1"/>
  <c r="I11" i="1"/>
  <c r="I30" i="1"/>
  <c r="I7" i="1"/>
  <c r="I3" i="1"/>
  <c r="I24" i="1"/>
  <c r="I6" i="1"/>
  <c r="I19" i="1"/>
  <c r="I18" i="1"/>
  <c r="H21" i="1"/>
  <c r="H34" i="1"/>
  <c r="H36" i="1"/>
  <c r="H10" i="1"/>
  <c r="H28" i="1"/>
  <c r="H26" i="1"/>
  <c r="H20" i="1"/>
  <c r="H13" i="1"/>
  <c r="H35" i="1"/>
  <c r="H14" i="1"/>
  <c r="H9" i="1"/>
  <c r="H22" i="1"/>
  <c r="H17" i="1"/>
  <c r="H15" i="1"/>
  <c r="H16" i="1"/>
  <c r="H27" i="1"/>
  <c r="H23" i="1"/>
  <c r="H8" i="1"/>
  <c r="H32" i="1"/>
  <c r="H29" i="1"/>
  <c r="H33" i="1"/>
  <c r="H25" i="1"/>
  <c r="H4" i="1"/>
  <c r="H12" i="1"/>
  <c r="H31" i="1"/>
  <c r="H11" i="1"/>
  <c r="H30" i="1"/>
  <c r="H7" i="1"/>
  <c r="H3" i="1"/>
  <c r="H24" i="1"/>
  <c r="H6" i="1"/>
  <c r="H19" i="1"/>
  <c r="H18" i="1"/>
  <c r="I5" i="1"/>
  <c r="H5" i="1"/>
  <c r="G3" i="3" l="1"/>
  <c r="H3" i="3" s="1"/>
  <c r="K7" i="3"/>
  <c r="G9" i="3"/>
  <c r="H9" i="3" s="1"/>
  <c r="G12" i="3"/>
  <c r="H12" i="3" s="1"/>
  <c r="G17" i="3"/>
  <c r="H17" i="3" s="1"/>
  <c r="G20" i="3"/>
  <c r="H20" i="3" s="1"/>
  <c r="G25" i="3"/>
  <c r="H25" i="3" s="1"/>
  <c r="G28" i="3"/>
  <c r="H28" i="3" s="1"/>
  <c r="G33" i="3"/>
  <c r="H33" i="3" s="1"/>
  <c r="G7" i="3"/>
  <c r="H7" i="3" s="1"/>
  <c r="F40" i="3"/>
  <c r="F41" i="3"/>
  <c r="K8" i="3"/>
  <c r="F44" i="3" s="1"/>
  <c r="G10" i="3"/>
  <c r="H10" i="3" s="1"/>
  <c r="G14" i="3"/>
  <c r="H14" i="3" s="1"/>
  <c r="G18" i="3"/>
  <c r="H18" i="3" s="1"/>
  <c r="G22" i="3"/>
  <c r="H22" i="3" s="1"/>
  <c r="G26" i="3"/>
  <c r="H26" i="3" s="1"/>
  <c r="G30" i="3"/>
  <c r="H30" i="3" s="1"/>
  <c r="G34" i="3"/>
  <c r="H34" i="3" s="1"/>
  <c r="K6" i="3"/>
  <c r="G2" i="3"/>
  <c r="H2" i="3" s="1"/>
  <c r="K3" i="3"/>
  <c r="F23" i="3" s="1"/>
  <c r="G4" i="3"/>
  <c r="H4" i="3" s="1"/>
  <c r="G6" i="3"/>
  <c r="H6" i="3" s="1"/>
  <c r="G8" i="3"/>
  <c r="H8" i="3" s="1"/>
  <c r="G11" i="3"/>
  <c r="H11" i="3" s="1"/>
  <c r="G15" i="3"/>
  <c r="H15" i="3" s="1"/>
  <c r="G19" i="3"/>
  <c r="H19" i="3" s="1"/>
  <c r="G23" i="3"/>
  <c r="H23" i="3" s="1"/>
  <c r="G27" i="3"/>
  <c r="H27" i="3" s="1"/>
  <c r="G31" i="3"/>
  <c r="H31" i="3" s="1"/>
  <c r="E32" i="2"/>
  <c r="E28" i="2"/>
  <c r="F33" i="2"/>
  <c r="F29" i="2"/>
  <c r="F34" i="2"/>
  <c r="E35" i="2"/>
  <c r="E31" i="2"/>
  <c r="E27" i="2"/>
  <c r="F32" i="2"/>
  <c r="G33" i="2"/>
  <c r="H33" i="2" s="1"/>
  <c r="G29" i="2"/>
  <c r="H29" i="2" s="1"/>
  <c r="G34" i="2"/>
  <c r="H34" i="2" s="1"/>
  <c r="G30" i="2"/>
  <c r="H30" i="2" s="1"/>
  <c r="G26" i="2"/>
  <c r="H26" i="2" s="1"/>
  <c r="G22" i="2"/>
  <c r="H22" i="2" s="1"/>
  <c r="G32" i="2"/>
  <c r="H32" i="2" s="1"/>
  <c r="G28" i="2"/>
  <c r="H28" i="2" s="1"/>
  <c r="G35" i="2"/>
  <c r="H35" i="2" s="1"/>
  <c r="G31" i="2"/>
  <c r="H31" i="2" s="1"/>
  <c r="F43" i="2"/>
  <c r="E7" i="2"/>
  <c r="F40" i="2"/>
  <c r="F44" i="2"/>
  <c r="F42" i="2"/>
  <c r="F41" i="2"/>
  <c r="F45" i="2"/>
  <c r="G2" i="2"/>
  <c r="H2" i="2" s="1"/>
  <c r="G8" i="2"/>
  <c r="H8" i="2" s="1"/>
  <c r="G11" i="2"/>
  <c r="H11" i="2" s="1"/>
  <c r="G15" i="2"/>
  <c r="H15" i="2" s="1"/>
  <c r="G19" i="2"/>
  <c r="H19" i="2" s="1"/>
  <c r="G23" i="2"/>
  <c r="H23" i="2" s="1"/>
  <c r="F5" i="2"/>
  <c r="G12" i="2"/>
  <c r="H12" i="2" s="1"/>
  <c r="G16" i="2"/>
  <c r="H16" i="2" s="1"/>
  <c r="G20" i="2"/>
  <c r="H20" i="2" s="1"/>
  <c r="G24" i="2"/>
  <c r="H24" i="2" s="1"/>
  <c r="F25" i="2"/>
  <c r="G4" i="2"/>
  <c r="H4" i="2" s="1"/>
  <c r="G6" i="2"/>
  <c r="H6" i="2" s="1"/>
  <c r="G3" i="2"/>
  <c r="H3" i="2" s="1"/>
  <c r="G5" i="2"/>
  <c r="H5" i="2" s="1"/>
  <c r="G7" i="2"/>
  <c r="H7" i="2" s="1"/>
  <c r="G9" i="2"/>
  <c r="H9" i="2" s="1"/>
  <c r="E11" i="2"/>
  <c r="G13" i="2"/>
  <c r="H13" i="2" s="1"/>
  <c r="G17" i="2"/>
  <c r="H17" i="2" s="1"/>
  <c r="E19" i="2"/>
  <c r="G21" i="2"/>
  <c r="H21" i="2" s="1"/>
  <c r="G25" i="2"/>
  <c r="H25" i="2" s="1"/>
  <c r="G10" i="2"/>
  <c r="H10" i="2" s="1"/>
  <c r="G14" i="2"/>
  <c r="H14" i="2" s="1"/>
  <c r="G18" i="2"/>
  <c r="H18" i="2" s="1"/>
  <c r="E16" i="3" l="1"/>
  <c r="F2" i="3"/>
  <c r="F43" i="3"/>
  <c r="G43" i="3" s="1"/>
  <c r="H43" i="3" s="1"/>
  <c r="E19" i="3"/>
  <c r="E21" i="3"/>
  <c r="E20" i="3"/>
  <c r="E15" i="3"/>
  <c r="E17" i="3"/>
  <c r="E28" i="3"/>
  <c r="F8" i="3"/>
  <c r="E6" i="3"/>
  <c r="F32" i="3"/>
  <c r="F31" i="3"/>
  <c r="E31" i="3"/>
  <c r="F20" i="3"/>
  <c r="E11" i="3"/>
  <c r="F16" i="3"/>
  <c r="F39" i="3"/>
  <c r="G39" i="3" s="1"/>
  <c r="H39" i="3" s="1"/>
  <c r="F42" i="3"/>
  <c r="G42" i="3" s="1"/>
  <c r="H42" i="3" s="1"/>
  <c r="F19" i="3"/>
  <c r="E12" i="3"/>
  <c r="F6" i="3"/>
  <c r="E27" i="3"/>
  <c r="E2" i="3"/>
  <c r="F28" i="3"/>
  <c r="F12" i="3"/>
  <c r="F35" i="3"/>
  <c r="E8" i="3"/>
  <c r="E29" i="3"/>
  <c r="E13" i="3"/>
  <c r="E34" i="3"/>
  <c r="F33" i="3"/>
  <c r="E30" i="3"/>
  <c r="F29" i="3"/>
  <c r="E26" i="3"/>
  <c r="F25" i="3"/>
  <c r="E22" i="3"/>
  <c r="F21" i="3"/>
  <c r="E18" i="3"/>
  <c r="F17" i="3"/>
  <c r="E14" i="3"/>
  <c r="F13" i="3"/>
  <c r="E10" i="3"/>
  <c r="F3" i="3"/>
  <c r="G44" i="3"/>
  <c r="H44" i="3" s="1"/>
  <c r="G41" i="3"/>
  <c r="H41" i="3" s="1"/>
  <c r="G40" i="3"/>
  <c r="H40" i="3" s="1"/>
  <c r="E33" i="3"/>
  <c r="E7" i="3"/>
  <c r="E5" i="3"/>
  <c r="E3" i="3"/>
  <c r="E35" i="3"/>
  <c r="F34" i="3"/>
  <c r="F30" i="3"/>
  <c r="F26" i="3"/>
  <c r="F18" i="3"/>
  <c r="F7" i="3"/>
  <c r="F5" i="3"/>
  <c r="F22" i="3"/>
  <c r="F14" i="3"/>
  <c r="F10" i="3"/>
  <c r="F9" i="3"/>
  <c r="E32" i="3"/>
  <c r="E24" i="3"/>
  <c r="F11" i="3"/>
  <c r="F4" i="3"/>
  <c r="E23" i="3"/>
  <c r="F15" i="3"/>
  <c r="E25" i="3"/>
  <c r="E9" i="3"/>
  <c r="F27" i="3"/>
  <c r="F45" i="3"/>
  <c r="G45" i="3" s="1"/>
  <c r="H45" i="3" s="1"/>
  <c r="F24" i="3"/>
  <c r="E4" i="3"/>
  <c r="E14" i="2"/>
  <c r="F10" i="2"/>
  <c r="E15" i="2"/>
  <c r="E22" i="2"/>
  <c r="E3" i="2"/>
  <c r="E20" i="2"/>
  <c r="F3" i="2"/>
  <c r="E16" i="2"/>
  <c r="F21" i="2"/>
  <c r="F19" i="2"/>
  <c r="E24" i="2"/>
  <c r="F23" i="2"/>
  <c r="E12" i="2"/>
  <c r="F8" i="2"/>
  <c r="G45" i="2"/>
  <c r="H45" i="2" s="1"/>
  <c r="G44" i="2"/>
  <c r="H44" i="2" s="1"/>
  <c r="G43" i="2"/>
  <c r="H43" i="2" s="1"/>
  <c r="G42" i="2"/>
  <c r="H42" i="2" s="1"/>
  <c r="G41" i="2"/>
  <c r="H41" i="2" s="1"/>
  <c r="G40" i="2"/>
  <c r="H40" i="2" s="1"/>
  <c r="E23" i="2"/>
  <c r="E8" i="2"/>
  <c r="E6" i="2"/>
  <c r="E4" i="2"/>
  <c r="E2" i="2"/>
  <c r="F6" i="2"/>
  <c r="F2" i="2"/>
  <c r="F9" i="2"/>
  <c r="E25" i="2"/>
  <c r="F24" i="2"/>
  <c r="E21" i="2"/>
  <c r="F20" i="2"/>
  <c r="E17" i="2"/>
  <c r="F16" i="2"/>
  <c r="E13" i="2"/>
  <c r="F12" i="2"/>
  <c r="E9" i="2"/>
  <c r="F4" i="2"/>
  <c r="E18" i="2"/>
  <c r="E10" i="2"/>
  <c r="F13" i="2"/>
  <c r="F15" i="2"/>
  <c r="F22" i="2"/>
  <c r="F17" i="2"/>
  <c r="F7" i="2"/>
  <c r="F14" i="2"/>
  <c r="F11" i="2"/>
  <c r="F18" i="2"/>
  <c r="E5" i="2"/>
  <c r="K5" i="3" l="1"/>
  <c r="K4" i="3"/>
</calcChain>
</file>

<file path=xl/sharedStrings.xml><?xml version="1.0" encoding="utf-8"?>
<sst xmlns="http://schemas.openxmlformats.org/spreadsheetml/2006/main" count="366" uniqueCount="214">
  <si>
    <t>Bogarnoe</t>
  </si>
  <si>
    <t>start_date</t>
  </si>
  <si>
    <t>end_date</t>
  </si>
  <si>
    <t>duration</t>
  </si>
  <si>
    <t>peak</t>
  </si>
  <si>
    <t>sum</t>
  </si>
  <si>
    <t>average</t>
  </si>
  <si>
    <t>median</t>
  </si>
  <si>
    <t>10/01/1933</t>
  </si>
  <si>
    <t>11/01/1933</t>
  </si>
  <si>
    <t>1</t>
  </si>
  <si>
    <t>-1.37</t>
  </si>
  <si>
    <t>11/01/1934</t>
  </si>
  <si>
    <t>10/01/1935</t>
  </si>
  <si>
    <t>11</t>
  </si>
  <si>
    <t>-1.66</t>
  </si>
  <si>
    <t>-7.41</t>
  </si>
  <si>
    <t>-0.67</t>
  </si>
  <si>
    <t>-0.64</t>
  </si>
  <si>
    <t>12/01/1935</t>
  </si>
  <si>
    <t>08/01/1937</t>
  </si>
  <si>
    <t>20</t>
  </si>
  <si>
    <t>-2.32</t>
  </si>
  <si>
    <t>-19.08</t>
  </si>
  <si>
    <t>-0.95</t>
  </si>
  <si>
    <t>-0.86</t>
  </si>
  <si>
    <t>08/01/1938</t>
  </si>
  <si>
    <t>10/01/1940</t>
  </si>
  <si>
    <t>26</t>
  </si>
  <si>
    <t>-1.86</t>
  </si>
  <si>
    <t>-23.89</t>
  </si>
  <si>
    <t>-0.92</t>
  </si>
  <si>
    <t>-0.9</t>
  </si>
  <si>
    <t>11/01/1941</t>
  </si>
  <si>
    <t>04/01/1942</t>
  </si>
  <si>
    <t>5</t>
  </si>
  <si>
    <t>-1.07</t>
  </si>
  <si>
    <t>-2.18</t>
  </si>
  <si>
    <t>-0.44</t>
  </si>
  <si>
    <t>-0.39</t>
  </si>
  <si>
    <t>05/01/1944</t>
  </si>
  <si>
    <t>03/01/1945</t>
  </si>
  <si>
    <t>10</t>
  </si>
  <si>
    <t>-2.22</t>
  </si>
  <si>
    <t>-12.48</t>
  </si>
  <si>
    <t>-1.25</t>
  </si>
  <si>
    <t>-1.22</t>
  </si>
  <si>
    <t>03/01/1946</t>
  </si>
  <si>
    <t>01/01/1947</t>
  </si>
  <si>
    <t>-1.43</t>
  </si>
  <si>
    <t>-10.14</t>
  </si>
  <si>
    <t>-1.01</t>
  </si>
  <si>
    <t>-1.04</t>
  </si>
  <si>
    <t>12/01/1947</t>
  </si>
  <si>
    <t>07/01/1948</t>
  </si>
  <si>
    <t>7</t>
  </si>
  <si>
    <t>-6.05</t>
  </si>
  <si>
    <t>11/01/1948</t>
  </si>
  <si>
    <t>04/01/1949</t>
  </si>
  <si>
    <t>-3.1</t>
  </si>
  <si>
    <t>-0.62</t>
  </si>
  <si>
    <t>-0.51</t>
  </si>
  <si>
    <t>02/01/1950</t>
  </si>
  <si>
    <t>10/01/1951</t>
  </si>
  <si>
    <t>-2.03</t>
  </si>
  <si>
    <t>-21.23</t>
  </si>
  <si>
    <t>-1.06</t>
  </si>
  <si>
    <t>01/01/1955</t>
  </si>
  <si>
    <t>03/01/1955</t>
  </si>
  <si>
    <t>2</t>
  </si>
  <si>
    <t>-1.75</t>
  </si>
  <si>
    <t>-3.31</t>
  </si>
  <si>
    <t>01/01/1956</t>
  </si>
  <si>
    <t>04/01/1956</t>
  </si>
  <si>
    <t>3</t>
  </si>
  <si>
    <t>-1.28</t>
  </si>
  <si>
    <t>-2.12</t>
  </si>
  <si>
    <t>-0.71</t>
  </si>
  <si>
    <t>-0.46</t>
  </si>
  <si>
    <t>11/01/1956</t>
  </si>
  <si>
    <t>10/01/1957</t>
  </si>
  <si>
    <t>-1.41</t>
  </si>
  <si>
    <t>-7.83</t>
  </si>
  <si>
    <t>-0.68</t>
  </si>
  <si>
    <t>09/01/1959</t>
  </si>
  <si>
    <t>03/01/1960</t>
  </si>
  <si>
    <t>6</t>
  </si>
  <si>
    <t>-1.26</t>
  </si>
  <si>
    <t>-4.41</t>
  </si>
  <si>
    <t>-0.73</t>
  </si>
  <si>
    <t>-0.63</t>
  </si>
  <si>
    <t>03/01/1961</t>
  </si>
  <si>
    <t>08/01/1961</t>
  </si>
  <si>
    <t>-1.61</t>
  </si>
  <si>
    <t>-3.9</t>
  </si>
  <si>
    <t>-0.78</t>
  </si>
  <si>
    <t>05/01/1962</t>
  </si>
  <si>
    <t>10/01/1962</t>
  </si>
  <si>
    <t>-1.1</t>
  </si>
  <si>
    <t>-4.18</t>
  </si>
  <si>
    <t>-0.84</t>
  </si>
  <si>
    <t>-0.88</t>
  </si>
  <si>
    <t>10/01/1964</t>
  </si>
  <si>
    <t>10/01/1965</t>
  </si>
  <si>
    <t>12</t>
  </si>
  <si>
    <t>-1.77</t>
  </si>
  <si>
    <t>-10.66</t>
  </si>
  <si>
    <t>-0.89</t>
  </si>
  <si>
    <t>-0.75</t>
  </si>
  <si>
    <t>01/01/1967</t>
  </si>
  <si>
    <t>10/01/1967</t>
  </si>
  <si>
    <t>9</t>
  </si>
  <si>
    <t>-8.25</t>
  </si>
  <si>
    <t>-1</t>
  </si>
  <si>
    <t>10/01/1970</t>
  </si>
  <si>
    <t>12/01/1970</t>
  </si>
  <si>
    <t>-1.08</t>
  </si>
  <si>
    <t>-1.96</t>
  </si>
  <si>
    <t>-0.98</t>
  </si>
  <si>
    <t>06/01/1971</t>
  </si>
  <si>
    <t>03/01/1972</t>
  </si>
  <si>
    <t>-2.8</t>
  </si>
  <si>
    <t>-15.38</t>
  </si>
  <si>
    <t>-1.71</t>
  </si>
  <si>
    <t>-1.76</t>
  </si>
  <si>
    <t>11/01/1973</t>
  </si>
  <si>
    <t>09/01/1974</t>
  </si>
  <si>
    <t>-2.75</t>
  </si>
  <si>
    <t>-13.67</t>
  </si>
  <si>
    <t>-1.5</t>
  </si>
  <si>
    <t>11/01/1974</t>
  </si>
  <si>
    <t>01/01/1976</t>
  </si>
  <si>
    <t>14</t>
  </si>
  <si>
    <t>-16.2</t>
  </si>
  <si>
    <t>-1.16</t>
  </si>
  <si>
    <t>03/01/1977</t>
  </si>
  <si>
    <t>10/01/1977</t>
  </si>
  <si>
    <t>-2.21</t>
  </si>
  <si>
    <t>-9.28</t>
  </si>
  <si>
    <t>-1.33</t>
  </si>
  <si>
    <t>-1.3</t>
  </si>
  <si>
    <t>10/01/1978</t>
  </si>
  <si>
    <t>11/01/1978</t>
  </si>
  <si>
    <t>-1.05</t>
  </si>
  <si>
    <t>12/01/1980</t>
  </si>
  <si>
    <t>02/01/1981</t>
  </si>
  <si>
    <t>-1.53</t>
  </si>
  <si>
    <t>-2.67</t>
  </si>
  <si>
    <t>01/01/1982</t>
  </si>
  <si>
    <t>10/01/1982</t>
  </si>
  <si>
    <t>-2.3</t>
  </si>
  <si>
    <t>-15.36</t>
  </si>
  <si>
    <t>-1.95</t>
  </si>
  <si>
    <t>09/01/1984</t>
  </si>
  <si>
    <t>11/01/1984</t>
  </si>
  <si>
    <t>-1.19</t>
  </si>
  <si>
    <t>11/01/1985</t>
  </si>
  <si>
    <t>10/01/1986</t>
  </si>
  <si>
    <t>-1.99</t>
  </si>
  <si>
    <t>-14.71</t>
  </si>
  <si>
    <t>-1.34</t>
  </si>
  <si>
    <t>-1.49</t>
  </si>
  <si>
    <t>02/01/1987</t>
  </si>
  <si>
    <t>04/01/1987</t>
  </si>
  <si>
    <t>-1.2</t>
  </si>
  <si>
    <t>-0.85</t>
  </si>
  <si>
    <t>11/01/1988</t>
  </si>
  <si>
    <t>12/01/1988</t>
  </si>
  <si>
    <t>-1.02</t>
  </si>
  <si>
    <t>06/01/1989</t>
  </si>
  <si>
    <t>12/01/1989</t>
  </si>
  <si>
    <t>-2</t>
  </si>
  <si>
    <t>-9.27</t>
  </si>
  <si>
    <t>-1.55</t>
  </si>
  <si>
    <t>-1.65</t>
  </si>
  <si>
    <t>10/01/1994</t>
  </si>
  <si>
    <t>11/01/1994</t>
  </si>
  <si>
    <t>-1.52</t>
  </si>
  <si>
    <t>09/01/1995</t>
  </si>
  <si>
    <t>03/01/1996</t>
  </si>
  <si>
    <t>-5.89</t>
  </si>
  <si>
    <t>12/01/1996</t>
  </si>
  <si>
    <t>05/01/1997</t>
  </si>
  <si>
    <t>-1.6</t>
  </si>
  <si>
    <t>-5.05</t>
  </si>
  <si>
    <t>-0.96</t>
  </si>
  <si>
    <t>magnitude</t>
  </si>
  <si>
    <t>RANK</t>
  </si>
  <si>
    <t>DATE</t>
  </si>
  <si>
    <t>VALUE</t>
  </si>
  <si>
    <t>log(x)</t>
  </si>
  <si>
    <t>(log(x) – avg(log(x))^2</t>
  </si>
  <si>
    <t>(log(x) – avg(log(x))^3</t>
  </si>
  <si>
    <t>Return period Tr = (n+1)/m</t>
  </si>
  <si>
    <t>Exceedence probability 1/Tr</t>
  </si>
  <si>
    <t>No. in record</t>
  </si>
  <si>
    <t>Avg. value (x)</t>
  </si>
  <si>
    <t>Avg. log(x)</t>
  </si>
  <si>
    <t xml:space="preserve"> Sum {(logQ – avg(logQ))^2}</t>
  </si>
  <si>
    <t xml:space="preserve"> Sum {(logQ – avg(logQ))^3}</t>
  </si>
  <si>
    <t>Variance</t>
  </si>
  <si>
    <t>Stdev</t>
  </si>
  <si>
    <t>Skewness (Cs)</t>
  </si>
  <si>
    <t>Cs (lower)</t>
  </si>
  <si>
    <t>Cs (upper)</t>
  </si>
  <si>
    <t>Tr</t>
  </si>
  <si>
    <t>K (-0.2)</t>
  </si>
  <si>
    <t>K (-0.3)</t>
  </si>
  <si>
    <t>Slope</t>
  </si>
  <si>
    <t>K calculated</t>
  </si>
  <si>
    <t>Log Q</t>
  </si>
  <si>
    <t>Q</t>
  </si>
  <si>
    <t>K (-0.4)</t>
  </si>
  <si>
    <t>K (-0.5)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</si>
</sst>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Border="1"/>
    <xf numFmtId="164" fontId="0" fillId="0" borderId="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6"/>
  <sheetViews>
    <sheetView workbookViewId="0">
      <selection activeCell="I36" sqref="I3:I36"/>
    </sheetView>
  </sheetViews>
  <sheetFormatPr defaultRowHeight="14.5" x14ac:dyDescent="0.35"/>
  <sheetData>
    <row r="1" spans="1:9" x14ac:dyDescent="0.35">
      <c r="A1" t="s">
        <v>0</v>
      </c>
    </row>
    <row r="2" spans="1:9" x14ac:dyDescent="0.3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3</v>
      </c>
      <c r="I2" t="s">
        <v>186</v>
      </c>
    </row>
    <row r="3" spans="1:9" x14ac:dyDescent="0.35">
      <c r="A3" t="s">
        <v>166</v>
      </c>
      <c r="B3" t="s">
        <v>167</v>
      </c>
      <c r="C3" t="s">
        <v>10</v>
      </c>
      <c r="D3" t="s">
        <v>168</v>
      </c>
      <c r="E3" t="s">
        <v>168</v>
      </c>
      <c r="F3" t="s">
        <v>168</v>
      </c>
      <c r="G3" t="s">
        <v>168</v>
      </c>
      <c r="H3">
        <f>C3*1</f>
        <v>1</v>
      </c>
      <c r="I3">
        <f>E3*-1</f>
        <v>1.02</v>
      </c>
    </row>
    <row r="4" spans="1:9" x14ac:dyDescent="0.35">
      <c r="A4" t="s">
        <v>141</v>
      </c>
      <c r="B4" t="s">
        <v>142</v>
      </c>
      <c r="C4" t="s">
        <v>10</v>
      </c>
      <c r="D4" t="s">
        <v>143</v>
      </c>
      <c r="E4" t="s">
        <v>143</v>
      </c>
      <c r="F4" t="s">
        <v>143</v>
      </c>
      <c r="G4" t="s">
        <v>143</v>
      </c>
      <c r="H4">
        <f>C4*1</f>
        <v>1</v>
      </c>
      <c r="I4">
        <f>E4*-1</f>
        <v>1.05</v>
      </c>
    </row>
    <row r="5" spans="1:9" x14ac:dyDescent="0.35">
      <c r="A5" t="s">
        <v>8</v>
      </c>
      <c r="B5" t="s">
        <v>9</v>
      </c>
      <c r="C5" t="s">
        <v>10</v>
      </c>
      <c r="D5" t="s">
        <v>11</v>
      </c>
      <c r="E5" t="s">
        <v>11</v>
      </c>
      <c r="F5" t="s">
        <v>11</v>
      </c>
      <c r="G5" t="s">
        <v>11</v>
      </c>
      <c r="H5">
        <f>C5*1</f>
        <v>1</v>
      </c>
      <c r="I5">
        <f>E5*-1</f>
        <v>1.37</v>
      </c>
    </row>
    <row r="6" spans="1:9" x14ac:dyDescent="0.35">
      <c r="A6" t="s">
        <v>175</v>
      </c>
      <c r="B6" t="s">
        <v>176</v>
      </c>
      <c r="C6" t="s">
        <v>10</v>
      </c>
      <c r="D6" t="s">
        <v>177</v>
      </c>
      <c r="E6" t="s">
        <v>177</v>
      </c>
      <c r="F6" t="s">
        <v>177</v>
      </c>
      <c r="G6" t="s">
        <v>177</v>
      </c>
      <c r="H6">
        <f>C6*1</f>
        <v>1</v>
      </c>
      <c r="I6">
        <f>E6*-1</f>
        <v>1.52</v>
      </c>
    </row>
    <row r="7" spans="1:9" x14ac:dyDescent="0.35">
      <c r="A7" t="s">
        <v>162</v>
      </c>
      <c r="B7" t="s">
        <v>163</v>
      </c>
      <c r="C7" t="s">
        <v>69</v>
      </c>
      <c r="D7" t="s">
        <v>164</v>
      </c>
      <c r="E7" t="s">
        <v>123</v>
      </c>
      <c r="F7" t="s">
        <v>165</v>
      </c>
      <c r="G7" t="s">
        <v>165</v>
      </c>
      <c r="H7">
        <f>C7*1</f>
        <v>2</v>
      </c>
      <c r="I7">
        <f>E7*-1</f>
        <v>1.71</v>
      </c>
    </row>
    <row r="8" spans="1:9" x14ac:dyDescent="0.35">
      <c r="A8" t="s">
        <v>114</v>
      </c>
      <c r="B8" t="s">
        <v>115</v>
      </c>
      <c r="C8" t="s">
        <v>69</v>
      </c>
      <c r="D8" t="s">
        <v>116</v>
      </c>
      <c r="E8" t="s">
        <v>117</v>
      </c>
      <c r="F8" t="s">
        <v>118</v>
      </c>
      <c r="G8" t="s">
        <v>118</v>
      </c>
      <c r="H8">
        <f>C8*1</f>
        <v>2</v>
      </c>
      <c r="I8">
        <f>E8*-1</f>
        <v>1.96</v>
      </c>
    </row>
    <row r="9" spans="1:9" x14ac:dyDescent="0.35">
      <c r="A9" t="s">
        <v>72</v>
      </c>
      <c r="B9" t="s">
        <v>73</v>
      </c>
      <c r="C9" t="s">
        <v>74</v>
      </c>
      <c r="D9" t="s">
        <v>75</v>
      </c>
      <c r="E9" t="s">
        <v>76</v>
      </c>
      <c r="F9" t="s">
        <v>77</v>
      </c>
      <c r="G9" t="s">
        <v>78</v>
      </c>
      <c r="H9">
        <f>C9*1</f>
        <v>3</v>
      </c>
      <c r="I9">
        <f>E9*-1</f>
        <v>2.12</v>
      </c>
    </row>
    <row r="10" spans="1:9" x14ac:dyDescent="0.35">
      <c r="A10" t="s">
        <v>33</v>
      </c>
      <c r="B10" t="s">
        <v>34</v>
      </c>
      <c r="C10" t="s">
        <v>35</v>
      </c>
      <c r="D10" t="s">
        <v>36</v>
      </c>
      <c r="E10" t="s">
        <v>37</v>
      </c>
      <c r="F10" t="s">
        <v>38</v>
      </c>
      <c r="G10" t="s">
        <v>39</v>
      </c>
      <c r="H10">
        <f>C10*1</f>
        <v>5</v>
      </c>
      <c r="I10">
        <f>E10*-1</f>
        <v>2.1800000000000002</v>
      </c>
    </row>
    <row r="11" spans="1:9" x14ac:dyDescent="0.35">
      <c r="A11" t="s">
        <v>153</v>
      </c>
      <c r="B11" t="s">
        <v>154</v>
      </c>
      <c r="C11" t="s">
        <v>69</v>
      </c>
      <c r="D11" t="s">
        <v>155</v>
      </c>
      <c r="E11" t="s">
        <v>22</v>
      </c>
      <c r="F11" t="s">
        <v>134</v>
      </c>
      <c r="G11" t="s">
        <v>134</v>
      </c>
      <c r="H11">
        <f>C11*1</f>
        <v>2</v>
      </c>
      <c r="I11">
        <f>E11*-1</f>
        <v>2.3199999999999998</v>
      </c>
    </row>
    <row r="12" spans="1:9" x14ac:dyDescent="0.35">
      <c r="A12" t="s">
        <v>144</v>
      </c>
      <c r="B12" t="s">
        <v>145</v>
      </c>
      <c r="C12" t="s">
        <v>69</v>
      </c>
      <c r="D12" t="s">
        <v>146</v>
      </c>
      <c r="E12" t="s">
        <v>147</v>
      </c>
      <c r="F12" t="s">
        <v>139</v>
      </c>
      <c r="G12" t="s">
        <v>139</v>
      </c>
      <c r="H12">
        <f>C12*1</f>
        <v>2</v>
      </c>
      <c r="I12">
        <f>E12*-1</f>
        <v>2.67</v>
      </c>
    </row>
    <row r="13" spans="1:9" x14ac:dyDescent="0.35">
      <c r="A13" t="s">
        <v>57</v>
      </c>
      <c r="B13" t="s">
        <v>58</v>
      </c>
      <c r="C13" t="s">
        <v>35</v>
      </c>
      <c r="D13" t="s">
        <v>45</v>
      </c>
      <c r="E13" t="s">
        <v>59</v>
      </c>
      <c r="F13" t="s">
        <v>60</v>
      </c>
      <c r="G13" t="s">
        <v>61</v>
      </c>
      <c r="H13">
        <f>C13*1</f>
        <v>5</v>
      </c>
      <c r="I13">
        <f>E13*-1</f>
        <v>3.1</v>
      </c>
    </row>
    <row r="14" spans="1:9" x14ac:dyDescent="0.35">
      <c r="A14" t="s">
        <v>67</v>
      </c>
      <c r="B14" t="s">
        <v>68</v>
      </c>
      <c r="C14" t="s">
        <v>69</v>
      </c>
      <c r="D14" t="s">
        <v>70</v>
      </c>
      <c r="E14" t="s">
        <v>71</v>
      </c>
      <c r="F14" t="s">
        <v>15</v>
      </c>
      <c r="G14" t="s">
        <v>15</v>
      </c>
      <c r="H14">
        <f>C14*1</f>
        <v>2</v>
      </c>
      <c r="I14">
        <f>E14*-1</f>
        <v>3.31</v>
      </c>
    </row>
    <row r="15" spans="1:9" x14ac:dyDescent="0.35">
      <c r="A15" t="s">
        <v>91</v>
      </c>
      <c r="B15" t="s">
        <v>92</v>
      </c>
      <c r="C15" t="s">
        <v>35</v>
      </c>
      <c r="D15" t="s">
        <v>93</v>
      </c>
      <c r="E15" t="s">
        <v>94</v>
      </c>
      <c r="F15" t="s">
        <v>95</v>
      </c>
      <c r="G15" t="s">
        <v>61</v>
      </c>
      <c r="H15">
        <f>C15*1</f>
        <v>5</v>
      </c>
      <c r="I15">
        <f>E15*-1</f>
        <v>3.9</v>
      </c>
    </row>
    <row r="16" spans="1:9" x14ac:dyDescent="0.35">
      <c r="A16" t="s">
        <v>96</v>
      </c>
      <c r="B16" t="s">
        <v>97</v>
      </c>
      <c r="C16" t="s">
        <v>35</v>
      </c>
      <c r="D16" t="s">
        <v>98</v>
      </c>
      <c r="E16" t="s">
        <v>99</v>
      </c>
      <c r="F16" t="s">
        <v>100</v>
      </c>
      <c r="G16" t="s">
        <v>101</v>
      </c>
      <c r="H16">
        <f>C16*1</f>
        <v>5</v>
      </c>
      <c r="I16">
        <f>E16*-1</f>
        <v>4.18</v>
      </c>
    </row>
    <row r="17" spans="1:9" x14ac:dyDescent="0.35">
      <c r="A17" t="s">
        <v>84</v>
      </c>
      <c r="B17" t="s">
        <v>85</v>
      </c>
      <c r="C17" t="s">
        <v>86</v>
      </c>
      <c r="D17" t="s">
        <v>87</v>
      </c>
      <c r="E17" t="s">
        <v>88</v>
      </c>
      <c r="F17" t="s">
        <v>89</v>
      </c>
      <c r="G17" t="s">
        <v>90</v>
      </c>
      <c r="H17">
        <f>C17*1</f>
        <v>6</v>
      </c>
      <c r="I17">
        <f>E17*-1</f>
        <v>4.41</v>
      </c>
    </row>
    <row r="18" spans="1:9" x14ac:dyDescent="0.35">
      <c r="A18" t="s">
        <v>181</v>
      </c>
      <c r="B18" t="s">
        <v>182</v>
      </c>
      <c r="C18" t="s">
        <v>35</v>
      </c>
      <c r="D18" t="s">
        <v>183</v>
      </c>
      <c r="E18" t="s">
        <v>184</v>
      </c>
      <c r="F18" t="s">
        <v>51</v>
      </c>
      <c r="G18" t="s">
        <v>185</v>
      </c>
      <c r="H18">
        <f>C18*1</f>
        <v>5</v>
      </c>
      <c r="I18">
        <f>E18*-1</f>
        <v>5.05</v>
      </c>
    </row>
    <row r="19" spans="1:9" x14ac:dyDescent="0.35">
      <c r="A19" t="s">
        <v>178</v>
      </c>
      <c r="B19" t="s">
        <v>179</v>
      </c>
      <c r="C19" t="s">
        <v>86</v>
      </c>
      <c r="D19" t="s">
        <v>81</v>
      </c>
      <c r="E19" t="s">
        <v>180</v>
      </c>
      <c r="F19" t="s">
        <v>118</v>
      </c>
      <c r="G19" t="s">
        <v>36</v>
      </c>
      <c r="H19">
        <f>C19*1</f>
        <v>6</v>
      </c>
      <c r="I19">
        <f>E19*-1</f>
        <v>5.89</v>
      </c>
    </row>
    <row r="20" spans="1:9" x14ac:dyDescent="0.35">
      <c r="A20" t="s">
        <v>53</v>
      </c>
      <c r="B20" t="s">
        <v>54</v>
      </c>
      <c r="C20" t="s">
        <v>55</v>
      </c>
      <c r="D20" t="s">
        <v>15</v>
      </c>
      <c r="E20" t="s">
        <v>56</v>
      </c>
      <c r="F20" t="s">
        <v>25</v>
      </c>
      <c r="G20" t="s">
        <v>36</v>
      </c>
      <c r="H20">
        <f>C20*1</f>
        <v>7</v>
      </c>
      <c r="I20">
        <f>E20*-1</f>
        <v>6.05</v>
      </c>
    </row>
    <row r="21" spans="1:9" x14ac:dyDescent="0.35">
      <c r="A21" t="s">
        <v>12</v>
      </c>
      <c r="B21" t="s">
        <v>13</v>
      </c>
      <c r="C21" t="s">
        <v>14</v>
      </c>
      <c r="D21" t="s">
        <v>15</v>
      </c>
      <c r="E21" t="s">
        <v>16</v>
      </c>
      <c r="F21" t="s">
        <v>17</v>
      </c>
      <c r="G21" t="s">
        <v>18</v>
      </c>
      <c r="H21">
        <f>C21*1</f>
        <v>11</v>
      </c>
      <c r="I21">
        <f>E21*-1</f>
        <v>7.41</v>
      </c>
    </row>
    <row r="22" spans="1:9" x14ac:dyDescent="0.35">
      <c r="A22" t="s">
        <v>79</v>
      </c>
      <c r="B22" t="s">
        <v>80</v>
      </c>
      <c r="C22" t="s">
        <v>14</v>
      </c>
      <c r="D22" t="s">
        <v>81</v>
      </c>
      <c r="E22" t="s">
        <v>82</v>
      </c>
      <c r="F22" t="s">
        <v>77</v>
      </c>
      <c r="G22" t="s">
        <v>83</v>
      </c>
      <c r="H22">
        <f>C22*1</f>
        <v>11</v>
      </c>
      <c r="I22">
        <f>E22*-1</f>
        <v>7.83</v>
      </c>
    </row>
    <row r="23" spans="1:9" x14ac:dyDescent="0.35">
      <c r="A23" t="s">
        <v>109</v>
      </c>
      <c r="B23" t="s">
        <v>110</v>
      </c>
      <c r="C23" t="s">
        <v>111</v>
      </c>
      <c r="D23" t="s">
        <v>11</v>
      </c>
      <c r="E23" t="s">
        <v>112</v>
      </c>
      <c r="F23" t="s">
        <v>31</v>
      </c>
      <c r="G23" t="s">
        <v>113</v>
      </c>
      <c r="H23">
        <f>C23*1</f>
        <v>9</v>
      </c>
      <c r="I23">
        <f>E23*-1</f>
        <v>8.25</v>
      </c>
    </row>
    <row r="24" spans="1:9" x14ac:dyDescent="0.35">
      <c r="A24" t="s">
        <v>169</v>
      </c>
      <c r="B24" t="s">
        <v>170</v>
      </c>
      <c r="C24" t="s">
        <v>86</v>
      </c>
      <c r="D24" t="s">
        <v>171</v>
      </c>
      <c r="E24" t="s">
        <v>172</v>
      </c>
      <c r="F24" t="s">
        <v>173</v>
      </c>
      <c r="G24" t="s">
        <v>174</v>
      </c>
      <c r="H24">
        <f>C24*1</f>
        <v>6</v>
      </c>
      <c r="I24">
        <f>E24*-1</f>
        <v>9.27</v>
      </c>
    </row>
    <row r="25" spans="1:9" x14ac:dyDescent="0.35">
      <c r="A25" t="s">
        <v>135</v>
      </c>
      <c r="B25" t="s">
        <v>136</v>
      </c>
      <c r="C25" t="s">
        <v>55</v>
      </c>
      <c r="D25" t="s">
        <v>137</v>
      </c>
      <c r="E25" t="s">
        <v>138</v>
      </c>
      <c r="F25" t="s">
        <v>139</v>
      </c>
      <c r="G25" t="s">
        <v>140</v>
      </c>
      <c r="H25">
        <f>C25*1</f>
        <v>7</v>
      </c>
      <c r="I25">
        <f>E25*-1</f>
        <v>9.2799999999999994</v>
      </c>
    </row>
    <row r="26" spans="1:9" x14ac:dyDescent="0.35">
      <c r="A26" t="s">
        <v>47</v>
      </c>
      <c r="B26" t="s">
        <v>48</v>
      </c>
      <c r="C26" t="s">
        <v>42</v>
      </c>
      <c r="D26" t="s">
        <v>49</v>
      </c>
      <c r="E26" t="s">
        <v>50</v>
      </c>
      <c r="F26" t="s">
        <v>51</v>
      </c>
      <c r="G26" t="s">
        <v>52</v>
      </c>
      <c r="H26">
        <f>C26*1</f>
        <v>10</v>
      </c>
      <c r="I26">
        <f>E26*-1</f>
        <v>10.14</v>
      </c>
    </row>
    <row r="27" spans="1:9" x14ac:dyDescent="0.35">
      <c r="A27" t="s">
        <v>102</v>
      </c>
      <c r="B27" t="s">
        <v>103</v>
      </c>
      <c r="C27" t="s">
        <v>104</v>
      </c>
      <c r="D27" t="s">
        <v>105</v>
      </c>
      <c r="E27" t="s">
        <v>106</v>
      </c>
      <c r="F27" t="s">
        <v>107</v>
      </c>
      <c r="G27" t="s">
        <v>108</v>
      </c>
      <c r="H27">
        <f>C27*1</f>
        <v>12</v>
      </c>
      <c r="I27">
        <f>E27*-1</f>
        <v>10.66</v>
      </c>
    </row>
    <row r="28" spans="1:9" x14ac:dyDescent="0.35">
      <c r="A28" t="s">
        <v>40</v>
      </c>
      <c r="B28" t="s">
        <v>41</v>
      </c>
      <c r="C28" t="s">
        <v>42</v>
      </c>
      <c r="D28" t="s">
        <v>43</v>
      </c>
      <c r="E28" t="s">
        <v>44</v>
      </c>
      <c r="F28" t="s">
        <v>45</v>
      </c>
      <c r="G28" t="s">
        <v>46</v>
      </c>
      <c r="H28">
        <f>C28*1</f>
        <v>10</v>
      </c>
      <c r="I28">
        <f>E28*-1</f>
        <v>12.48</v>
      </c>
    </row>
    <row r="29" spans="1:9" x14ac:dyDescent="0.35">
      <c r="A29" t="s">
        <v>125</v>
      </c>
      <c r="B29" t="s">
        <v>126</v>
      </c>
      <c r="C29" t="s">
        <v>42</v>
      </c>
      <c r="D29" t="s">
        <v>127</v>
      </c>
      <c r="E29" t="s">
        <v>128</v>
      </c>
      <c r="F29" t="s">
        <v>11</v>
      </c>
      <c r="G29" t="s">
        <v>129</v>
      </c>
      <c r="H29">
        <f>C29*1</f>
        <v>10</v>
      </c>
      <c r="I29">
        <f>E29*-1</f>
        <v>13.67</v>
      </c>
    </row>
    <row r="30" spans="1:9" x14ac:dyDescent="0.35">
      <c r="A30" t="s">
        <v>156</v>
      </c>
      <c r="B30" t="s">
        <v>157</v>
      </c>
      <c r="C30" t="s">
        <v>14</v>
      </c>
      <c r="D30" t="s">
        <v>158</v>
      </c>
      <c r="E30" t="s">
        <v>159</v>
      </c>
      <c r="F30" t="s">
        <v>160</v>
      </c>
      <c r="G30" t="s">
        <v>161</v>
      </c>
      <c r="H30">
        <f>C30*1</f>
        <v>11</v>
      </c>
      <c r="I30">
        <f>E30*-1</f>
        <v>14.71</v>
      </c>
    </row>
    <row r="31" spans="1:9" x14ac:dyDescent="0.35">
      <c r="A31" t="s">
        <v>148</v>
      </c>
      <c r="B31" t="s">
        <v>149</v>
      </c>
      <c r="C31" t="s">
        <v>111</v>
      </c>
      <c r="D31" t="s">
        <v>150</v>
      </c>
      <c r="E31" t="s">
        <v>151</v>
      </c>
      <c r="F31" t="s">
        <v>123</v>
      </c>
      <c r="G31" t="s">
        <v>152</v>
      </c>
      <c r="H31">
        <f>C31*1</f>
        <v>9</v>
      </c>
      <c r="I31">
        <f>E31*-1</f>
        <v>15.36</v>
      </c>
    </row>
    <row r="32" spans="1:9" x14ac:dyDescent="0.35">
      <c r="A32" t="s">
        <v>119</v>
      </c>
      <c r="B32" t="s">
        <v>120</v>
      </c>
      <c r="C32" t="s">
        <v>111</v>
      </c>
      <c r="D32" t="s">
        <v>121</v>
      </c>
      <c r="E32" t="s">
        <v>122</v>
      </c>
      <c r="F32" t="s">
        <v>123</v>
      </c>
      <c r="G32" t="s">
        <v>124</v>
      </c>
      <c r="H32">
        <f>C32*1</f>
        <v>9</v>
      </c>
      <c r="I32">
        <f>E32*-1</f>
        <v>15.38</v>
      </c>
    </row>
    <row r="33" spans="1:9" x14ac:dyDescent="0.35">
      <c r="A33" t="s">
        <v>130</v>
      </c>
      <c r="B33" t="s">
        <v>131</v>
      </c>
      <c r="C33" t="s">
        <v>132</v>
      </c>
      <c r="D33" t="s">
        <v>59</v>
      </c>
      <c r="E33" t="s">
        <v>133</v>
      </c>
      <c r="F33" t="s">
        <v>134</v>
      </c>
      <c r="G33" t="s">
        <v>32</v>
      </c>
      <c r="H33">
        <f>C33*1</f>
        <v>14</v>
      </c>
      <c r="I33">
        <f>E33*-1</f>
        <v>16.2</v>
      </c>
    </row>
    <row r="34" spans="1:9" x14ac:dyDescent="0.35">
      <c r="A34" t="s">
        <v>19</v>
      </c>
      <c r="B34" t="s">
        <v>20</v>
      </c>
      <c r="C34" t="s">
        <v>21</v>
      </c>
      <c r="D34" t="s">
        <v>22</v>
      </c>
      <c r="E34" t="s">
        <v>23</v>
      </c>
      <c r="F34" t="s">
        <v>24</v>
      </c>
      <c r="G34" t="s">
        <v>25</v>
      </c>
      <c r="H34">
        <f>C34*1</f>
        <v>20</v>
      </c>
      <c r="I34">
        <f>E34*-1</f>
        <v>19.079999999999998</v>
      </c>
    </row>
    <row r="35" spans="1:9" x14ac:dyDescent="0.35">
      <c r="A35" t="s">
        <v>62</v>
      </c>
      <c r="B35" t="s">
        <v>63</v>
      </c>
      <c r="C35" t="s">
        <v>21</v>
      </c>
      <c r="D35" t="s">
        <v>64</v>
      </c>
      <c r="E35" t="s">
        <v>65</v>
      </c>
      <c r="F35" t="s">
        <v>66</v>
      </c>
      <c r="G35" t="s">
        <v>32</v>
      </c>
      <c r="H35">
        <f>C35*1</f>
        <v>20</v>
      </c>
      <c r="I35">
        <f>E35*-1</f>
        <v>21.23</v>
      </c>
    </row>
    <row r="36" spans="1:9" x14ac:dyDescent="0.35">
      <c r="A36" t="s">
        <v>26</v>
      </c>
      <c r="B36" t="s">
        <v>27</v>
      </c>
      <c r="C36" t="s">
        <v>28</v>
      </c>
      <c r="D36" t="s">
        <v>29</v>
      </c>
      <c r="E36" t="s">
        <v>30</v>
      </c>
      <c r="F36" t="s">
        <v>31</v>
      </c>
      <c r="G36" t="s">
        <v>32</v>
      </c>
      <c r="H36">
        <f>C36*1</f>
        <v>26</v>
      </c>
      <c r="I36">
        <f>E36*-1</f>
        <v>23.89</v>
      </c>
    </row>
  </sheetData>
  <sortState xmlns:xlrd2="http://schemas.microsoft.com/office/spreadsheetml/2017/richdata2" ref="A3:I37">
    <sortCondition ref="I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C2952-6262-4776-A4FC-E403B255279E}">
  <dimension ref="A1:K45"/>
  <sheetViews>
    <sheetView topLeftCell="A28" workbookViewId="0">
      <selection activeCell="G40" sqref="G40"/>
    </sheetView>
  </sheetViews>
  <sheetFormatPr defaultRowHeight="14.5" x14ac:dyDescent="0.35"/>
  <sheetData>
    <row r="1" spans="1:11" x14ac:dyDescent="0.35">
      <c r="A1" t="s">
        <v>187</v>
      </c>
      <c r="B1" t="s">
        <v>188</v>
      </c>
      <c r="C1" t="s">
        <v>189</v>
      </c>
      <c r="D1" t="s">
        <v>190</v>
      </c>
      <c r="E1" t="s">
        <v>191</v>
      </c>
      <c r="F1" t="s">
        <v>192</v>
      </c>
      <c r="G1" t="s">
        <v>193</v>
      </c>
      <c r="H1" t="s">
        <v>194</v>
      </c>
      <c r="J1" t="s">
        <v>195</v>
      </c>
      <c r="K1">
        <f>COUNT(C2:C35)</f>
        <v>34</v>
      </c>
    </row>
    <row r="2" spans="1:11" x14ac:dyDescent="0.35">
      <c r="A2">
        <v>1</v>
      </c>
      <c r="B2" t="s">
        <v>8</v>
      </c>
      <c r="C2">
        <v>1</v>
      </c>
      <c r="D2">
        <f t="shared" ref="D2:D35" si="0">LOG(C2)</f>
        <v>0</v>
      </c>
      <c r="E2">
        <f t="shared" ref="E2:E35" si="1">(D2-$K$3)^2</f>
        <v>0.52908591276625172</v>
      </c>
      <c r="F2">
        <f t="shared" ref="F2:F35" si="2">(D2-$K$3)^3</f>
        <v>-0.3848480563255432</v>
      </c>
      <c r="G2">
        <f t="shared" ref="G2:G35" si="3">($K$1+1)/A2</f>
        <v>35</v>
      </c>
      <c r="H2">
        <f t="shared" ref="H2:H35" si="4">1/G2</f>
        <v>2.8571428571428571E-2</v>
      </c>
      <c r="J2" t="s">
        <v>196</v>
      </c>
      <c r="K2">
        <f>AVERAGE(C2:C35)</f>
        <v>7.5294117647058822</v>
      </c>
    </row>
    <row r="3" spans="1:11" x14ac:dyDescent="0.35">
      <c r="A3">
        <v>2</v>
      </c>
      <c r="B3" t="s">
        <v>141</v>
      </c>
      <c r="C3">
        <v>1</v>
      </c>
      <c r="D3">
        <f t="shared" si="0"/>
        <v>0</v>
      </c>
      <c r="E3">
        <f t="shared" si="1"/>
        <v>0.52908591276625172</v>
      </c>
      <c r="F3">
        <f t="shared" si="2"/>
        <v>-0.3848480563255432</v>
      </c>
      <c r="G3">
        <f t="shared" si="3"/>
        <v>17.5</v>
      </c>
      <c r="H3">
        <f t="shared" si="4"/>
        <v>5.7142857142857141E-2</v>
      </c>
      <c r="J3" t="s">
        <v>197</v>
      </c>
      <c r="K3">
        <f>AVERAGE(D2:D35)</f>
        <v>0.72738292031518836</v>
      </c>
    </row>
    <row r="4" spans="1:11" x14ac:dyDescent="0.35">
      <c r="A4">
        <v>3</v>
      </c>
      <c r="B4" t="s">
        <v>166</v>
      </c>
      <c r="C4">
        <v>1</v>
      </c>
      <c r="D4">
        <f t="shared" si="0"/>
        <v>0</v>
      </c>
      <c r="E4">
        <f t="shared" si="1"/>
        <v>0.52908591276625172</v>
      </c>
      <c r="F4">
        <f t="shared" si="2"/>
        <v>-0.3848480563255432</v>
      </c>
      <c r="G4">
        <f t="shared" si="3"/>
        <v>11.666666666666666</v>
      </c>
      <c r="H4">
        <f t="shared" si="4"/>
        <v>8.5714285714285715E-2</v>
      </c>
      <c r="J4" t="s">
        <v>198</v>
      </c>
      <c r="K4">
        <f>SUM(E2:E35)</f>
        <v>5.230535569057726</v>
      </c>
    </row>
    <row r="5" spans="1:11" x14ac:dyDescent="0.35">
      <c r="A5">
        <v>4</v>
      </c>
      <c r="B5" t="s">
        <v>175</v>
      </c>
      <c r="C5">
        <v>1</v>
      </c>
      <c r="D5">
        <f t="shared" si="0"/>
        <v>0</v>
      </c>
      <c r="E5">
        <f t="shared" si="1"/>
        <v>0.52908591276625172</v>
      </c>
      <c r="F5">
        <f t="shared" si="2"/>
        <v>-0.3848480563255432</v>
      </c>
      <c r="G5">
        <f t="shared" si="3"/>
        <v>8.75</v>
      </c>
      <c r="H5">
        <f t="shared" si="4"/>
        <v>0.11428571428571428</v>
      </c>
      <c r="J5" t="s">
        <v>199</v>
      </c>
      <c r="K5">
        <f>SUM(F2:F35)</f>
        <v>-0.93075071351645811</v>
      </c>
    </row>
    <row r="6" spans="1:11" x14ac:dyDescent="0.35">
      <c r="A6">
        <v>5</v>
      </c>
      <c r="B6" t="s">
        <v>67</v>
      </c>
      <c r="C6">
        <v>2</v>
      </c>
      <c r="D6">
        <f t="shared" si="0"/>
        <v>0.3010299956639812</v>
      </c>
      <c r="E6">
        <f t="shared" si="1"/>
        <v>0.18177681635863793</v>
      </c>
      <c r="F6">
        <f t="shared" si="2"/>
        <v>-7.7501077288290685E-2</v>
      </c>
      <c r="G6">
        <f t="shared" si="3"/>
        <v>7</v>
      </c>
      <c r="H6">
        <f t="shared" si="4"/>
        <v>0.14285714285714285</v>
      </c>
      <c r="J6" t="s">
        <v>200</v>
      </c>
      <c r="K6">
        <f>VAR(D2:D35)</f>
        <v>0.15850107785023387</v>
      </c>
    </row>
    <row r="7" spans="1:11" x14ac:dyDescent="0.35">
      <c r="A7">
        <v>6</v>
      </c>
      <c r="B7" t="s">
        <v>114</v>
      </c>
      <c r="C7">
        <v>2</v>
      </c>
      <c r="D7">
        <f t="shared" si="0"/>
        <v>0.3010299956639812</v>
      </c>
      <c r="E7">
        <f t="shared" si="1"/>
        <v>0.18177681635863793</v>
      </c>
      <c r="F7">
        <f t="shared" si="2"/>
        <v>-7.7501077288290685E-2</v>
      </c>
      <c r="G7">
        <f t="shared" si="3"/>
        <v>5.833333333333333</v>
      </c>
      <c r="H7">
        <f t="shared" si="4"/>
        <v>0.17142857142857143</v>
      </c>
      <c r="J7" t="s">
        <v>201</v>
      </c>
      <c r="K7">
        <f>STDEV(D2:D35)</f>
        <v>0.39812193841866322</v>
      </c>
    </row>
    <row r="8" spans="1:11" x14ac:dyDescent="0.35">
      <c r="A8">
        <v>7</v>
      </c>
      <c r="B8" t="s">
        <v>144</v>
      </c>
      <c r="C8">
        <v>2</v>
      </c>
      <c r="D8">
        <f t="shared" si="0"/>
        <v>0.3010299956639812</v>
      </c>
      <c r="E8">
        <f t="shared" si="1"/>
        <v>0.18177681635863793</v>
      </c>
      <c r="F8">
        <f t="shared" si="2"/>
        <v>-7.7501077288290685E-2</v>
      </c>
      <c r="G8">
        <f t="shared" si="3"/>
        <v>5</v>
      </c>
      <c r="H8">
        <f t="shared" si="4"/>
        <v>0.2</v>
      </c>
      <c r="J8" t="s">
        <v>202</v>
      </c>
      <c r="K8">
        <f>SKEW(D2:D35)</f>
        <v>-0.47489767879309186</v>
      </c>
    </row>
    <row r="9" spans="1:11" x14ac:dyDescent="0.35">
      <c r="A9">
        <v>8</v>
      </c>
      <c r="B9" t="s">
        <v>153</v>
      </c>
      <c r="C9">
        <v>2</v>
      </c>
      <c r="D9">
        <f t="shared" si="0"/>
        <v>0.3010299956639812</v>
      </c>
      <c r="E9">
        <f t="shared" si="1"/>
        <v>0.18177681635863793</v>
      </c>
      <c r="F9">
        <f t="shared" si="2"/>
        <v>-7.7501077288290685E-2</v>
      </c>
      <c r="G9">
        <f t="shared" si="3"/>
        <v>4.375</v>
      </c>
      <c r="H9">
        <f t="shared" si="4"/>
        <v>0.22857142857142856</v>
      </c>
      <c r="J9" t="s">
        <v>203</v>
      </c>
      <c r="K9">
        <v>-0.4</v>
      </c>
    </row>
    <row r="10" spans="1:11" x14ac:dyDescent="0.35">
      <c r="A10">
        <v>9</v>
      </c>
      <c r="B10" t="s">
        <v>162</v>
      </c>
      <c r="C10">
        <v>2</v>
      </c>
      <c r="D10">
        <f t="shared" si="0"/>
        <v>0.3010299956639812</v>
      </c>
      <c r="E10">
        <f t="shared" si="1"/>
        <v>0.18177681635863793</v>
      </c>
      <c r="F10">
        <f t="shared" si="2"/>
        <v>-7.7501077288290685E-2</v>
      </c>
      <c r="G10">
        <f t="shared" si="3"/>
        <v>3.8888888888888888</v>
      </c>
      <c r="H10">
        <f t="shared" si="4"/>
        <v>0.25714285714285717</v>
      </c>
      <c r="J10" t="s">
        <v>204</v>
      </c>
      <c r="K10">
        <v>-0.5</v>
      </c>
    </row>
    <row r="11" spans="1:11" x14ac:dyDescent="0.35">
      <c r="A11">
        <v>10</v>
      </c>
      <c r="B11" t="s">
        <v>72</v>
      </c>
      <c r="C11">
        <v>3</v>
      </c>
      <c r="D11">
        <f t="shared" si="0"/>
        <v>0.47712125471966244</v>
      </c>
      <c r="E11">
        <f t="shared" si="1"/>
        <v>6.2630901266646846E-2</v>
      </c>
      <c r="F11">
        <f t="shared" si="2"/>
        <v>-1.5674113668739973E-2</v>
      </c>
      <c r="G11">
        <f t="shared" si="3"/>
        <v>3.5</v>
      </c>
      <c r="H11">
        <f t="shared" si="4"/>
        <v>0.2857142857142857</v>
      </c>
    </row>
    <row r="12" spans="1:11" x14ac:dyDescent="0.35">
      <c r="A12">
        <v>11</v>
      </c>
      <c r="B12" t="s">
        <v>33</v>
      </c>
      <c r="C12">
        <v>5</v>
      </c>
      <c r="D12">
        <f t="shared" si="0"/>
        <v>0.69897000433601886</v>
      </c>
      <c r="E12">
        <f t="shared" si="1"/>
        <v>8.0729379443934585E-4</v>
      </c>
      <c r="F12">
        <f t="shared" si="2"/>
        <v>-2.2937570751910073E-5</v>
      </c>
      <c r="G12">
        <f t="shared" si="3"/>
        <v>3.1818181818181817</v>
      </c>
      <c r="H12">
        <f t="shared" si="4"/>
        <v>0.31428571428571428</v>
      </c>
    </row>
    <row r="13" spans="1:11" x14ac:dyDescent="0.35">
      <c r="A13">
        <v>12</v>
      </c>
      <c r="B13" t="s">
        <v>57</v>
      </c>
      <c r="C13">
        <v>5</v>
      </c>
      <c r="D13">
        <f t="shared" si="0"/>
        <v>0.69897000433601886</v>
      </c>
      <c r="E13">
        <f t="shared" si="1"/>
        <v>8.0729379443934585E-4</v>
      </c>
      <c r="F13">
        <f t="shared" si="2"/>
        <v>-2.2937570751910073E-5</v>
      </c>
      <c r="G13">
        <f t="shared" si="3"/>
        <v>2.9166666666666665</v>
      </c>
      <c r="H13">
        <f t="shared" si="4"/>
        <v>0.34285714285714286</v>
      </c>
    </row>
    <row r="14" spans="1:11" x14ac:dyDescent="0.35">
      <c r="A14">
        <v>13</v>
      </c>
      <c r="B14" t="s">
        <v>91</v>
      </c>
      <c r="C14">
        <v>5</v>
      </c>
      <c r="D14">
        <f t="shared" si="0"/>
        <v>0.69897000433601886</v>
      </c>
      <c r="E14">
        <f t="shared" si="1"/>
        <v>8.0729379443934585E-4</v>
      </c>
      <c r="F14">
        <f t="shared" si="2"/>
        <v>-2.2937570751910073E-5</v>
      </c>
      <c r="G14">
        <f t="shared" si="3"/>
        <v>2.6923076923076925</v>
      </c>
      <c r="H14">
        <f t="shared" si="4"/>
        <v>0.37142857142857139</v>
      </c>
    </row>
    <row r="15" spans="1:11" x14ac:dyDescent="0.35">
      <c r="A15">
        <v>14</v>
      </c>
      <c r="B15" t="s">
        <v>96</v>
      </c>
      <c r="C15">
        <v>5</v>
      </c>
      <c r="D15">
        <f t="shared" si="0"/>
        <v>0.69897000433601886</v>
      </c>
      <c r="E15">
        <f t="shared" si="1"/>
        <v>8.0729379443934585E-4</v>
      </c>
      <c r="F15">
        <f t="shared" si="2"/>
        <v>-2.2937570751910073E-5</v>
      </c>
      <c r="G15">
        <f t="shared" si="3"/>
        <v>2.5</v>
      </c>
      <c r="H15">
        <f t="shared" si="4"/>
        <v>0.4</v>
      </c>
    </row>
    <row r="16" spans="1:11" x14ac:dyDescent="0.35">
      <c r="A16">
        <v>15</v>
      </c>
      <c r="B16" t="s">
        <v>181</v>
      </c>
      <c r="C16">
        <v>5</v>
      </c>
      <c r="D16">
        <f t="shared" si="0"/>
        <v>0.69897000433601886</v>
      </c>
      <c r="E16">
        <f t="shared" si="1"/>
        <v>8.0729379443934585E-4</v>
      </c>
      <c r="F16">
        <f t="shared" si="2"/>
        <v>-2.2937570751910073E-5</v>
      </c>
      <c r="G16">
        <f t="shared" si="3"/>
        <v>2.3333333333333335</v>
      </c>
      <c r="H16">
        <f t="shared" si="4"/>
        <v>0.42857142857142855</v>
      </c>
    </row>
    <row r="17" spans="1:8" x14ac:dyDescent="0.35">
      <c r="A17">
        <v>16</v>
      </c>
      <c r="B17" t="s">
        <v>84</v>
      </c>
      <c r="C17">
        <v>6</v>
      </c>
      <c r="D17">
        <f t="shared" si="0"/>
        <v>0.77815125038364363</v>
      </c>
      <c r="E17">
        <f t="shared" si="1"/>
        <v>2.5774233379396196E-3</v>
      </c>
      <c r="F17">
        <f t="shared" si="2"/>
        <v>1.3085147874665834E-4</v>
      </c>
      <c r="G17">
        <f t="shared" si="3"/>
        <v>2.1875</v>
      </c>
      <c r="H17">
        <f t="shared" si="4"/>
        <v>0.45714285714285713</v>
      </c>
    </row>
    <row r="18" spans="1:8" x14ac:dyDescent="0.35">
      <c r="A18">
        <v>17</v>
      </c>
      <c r="B18" t="s">
        <v>169</v>
      </c>
      <c r="C18">
        <v>6</v>
      </c>
      <c r="D18">
        <f t="shared" si="0"/>
        <v>0.77815125038364363</v>
      </c>
      <c r="E18">
        <f t="shared" si="1"/>
        <v>2.5774233379396196E-3</v>
      </c>
      <c r="F18">
        <f t="shared" si="2"/>
        <v>1.3085147874665834E-4</v>
      </c>
      <c r="G18">
        <f t="shared" si="3"/>
        <v>2.0588235294117645</v>
      </c>
      <c r="H18">
        <f t="shared" si="4"/>
        <v>0.48571428571428577</v>
      </c>
    </row>
    <row r="19" spans="1:8" x14ac:dyDescent="0.35">
      <c r="A19">
        <v>18</v>
      </c>
      <c r="B19" t="s">
        <v>178</v>
      </c>
      <c r="C19">
        <v>6</v>
      </c>
      <c r="D19">
        <f t="shared" si="0"/>
        <v>0.77815125038364363</v>
      </c>
      <c r="E19">
        <f t="shared" si="1"/>
        <v>2.5774233379396196E-3</v>
      </c>
      <c r="F19">
        <f t="shared" si="2"/>
        <v>1.3085147874665834E-4</v>
      </c>
      <c r="G19">
        <f t="shared" si="3"/>
        <v>1.9444444444444444</v>
      </c>
      <c r="H19">
        <f t="shared" si="4"/>
        <v>0.51428571428571435</v>
      </c>
    </row>
    <row r="20" spans="1:8" x14ac:dyDescent="0.35">
      <c r="A20">
        <v>19</v>
      </c>
      <c r="B20" t="s">
        <v>53</v>
      </c>
      <c r="C20">
        <v>7</v>
      </c>
      <c r="D20">
        <f t="shared" si="0"/>
        <v>0.84509804001425681</v>
      </c>
      <c r="E20">
        <f t="shared" si="1"/>
        <v>1.3856849405766012E-2</v>
      </c>
      <c r="F20">
        <f t="shared" si="2"/>
        <v>1.6311606864517117E-3</v>
      </c>
      <c r="G20">
        <f t="shared" si="3"/>
        <v>1.8421052631578947</v>
      </c>
      <c r="H20">
        <f t="shared" si="4"/>
        <v>0.54285714285714282</v>
      </c>
    </row>
    <row r="21" spans="1:8" x14ac:dyDescent="0.35">
      <c r="A21">
        <v>20</v>
      </c>
      <c r="B21" t="s">
        <v>135</v>
      </c>
      <c r="C21">
        <v>7</v>
      </c>
      <c r="D21">
        <f t="shared" si="0"/>
        <v>0.84509804001425681</v>
      </c>
      <c r="E21">
        <f t="shared" si="1"/>
        <v>1.3856849405766012E-2</v>
      </c>
      <c r="F21">
        <f t="shared" si="2"/>
        <v>1.6311606864517117E-3</v>
      </c>
      <c r="G21">
        <f t="shared" si="3"/>
        <v>1.75</v>
      </c>
      <c r="H21">
        <f t="shared" si="4"/>
        <v>0.5714285714285714</v>
      </c>
    </row>
    <row r="22" spans="1:8" x14ac:dyDescent="0.35">
      <c r="A22">
        <v>21</v>
      </c>
      <c r="B22" t="s">
        <v>109</v>
      </c>
      <c r="C22">
        <v>9</v>
      </c>
      <c r="D22">
        <f t="shared" si="0"/>
        <v>0.95424250943932487</v>
      </c>
      <c r="E22">
        <f t="shared" si="1"/>
        <v>5.1465273177572032E-2</v>
      </c>
      <c r="F22">
        <f t="shared" si="2"/>
        <v>1.1675390727225435E-2</v>
      </c>
      <c r="G22">
        <f t="shared" si="3"/>
        <v>1.6666666666666667</v>
      </c>
      <c r="H22">
        <f t="shared" si="4"/>
        <v>0.6</v>
      </c>
    </row>
    <row r="23" spans="1:8" x14ac:dyDescent="0.35">
      <c r="A23">
        <v>22</v>
      </c>
      <c r="B23" t="s">
        <v>119</v>
      </c>
      <c r="C23">
        <v>9</v>
      </c>
      <c r="D23">
        <f t="shared" si="0"/>
        <v>0.95424250943932487</v>
      </c>
      <c r="E23">
        <f t="shared" si="1"/>
        <v>5.1465273177572032E-2</v>
      </c>
      <c r="F23">
        <f t="shared" si="2"/>
        <v>1.1675390727225435E-2</v>
      </c>
      <c r="G23">
        <f t="shared" si="3"/>
        <v>1.5909090909090908</v>
      </c>
      <c r="H23">
        <f t="shared" si="4"/>
        <v>0.62857142857142856</v>
      </c>
    </row>
    <row r="24" spans="1:8" x14ac:dyDescent="0.35">
      <c r="A24">
        <v>23</v>
      </c>
      <c r="B24" t="s">
        <v>148</v>
      </c>
      <c r="C24">
        <v>9</v>
      </c>
      <c r="D24">
        <f t="shared" si="0"/>
        <v>0.95424250943932487</v>
      </c>
      <c r="E24">
        <f t="shared" si="1"/>
        <v>5.1465273177572032E-2</v>
      </c>
      <c r="F24">
        <f t="shared" si="2"/>
        <v>1.1675390727225435E-2</v>
      </c>
      <c r="G24">
        <f t="shared" si="3"/>
        <v>1.5217391304347827</v>
      </c>
      <c r="H24">
        <f t="shared" si="4"/>
        <v>0.65714285714285714</v>
      </c>
    </row>
    <row r="25" spans="1:8" x14ac:dyDescent="0.35">
      <c r="A25">
        <v>24</v>
      </c>
      <c r="B25" t="s">
        <v>40</v>
      </c>
      <c r="C25">
        <v>10</v>
      </c>
      <c r="D25">
        <f t="shared" si="0"/>
        <v>1</v>
      </c>
      <c r="E25">
        <f t="shared" si="1"/>
        <v>7.4320072135874937E-2</v>
      </c>
      <c r="F25">
        <f t="shared" si="2"/>
        <v>2.0260921027646768E-2</v>
      </c>
      <c r="G25">
        <f t="shared" si="3"/>
        <v>1.4583333333333333</v>
      </c>
      <c r="H25">
        <f t="shared" si="4"/>
        <v>0.68571428571428572</v>
      </c>
    </row>
    <row r="26" spans="1:8" x14ac:dyDescent="0.35">
      <c r="A26">
        <v>25</v>
      </c>
      <c r="B26" t="s">
        <v>47</v>
      </c>
      <c r="C26">
        <v>10</v>
      </c>
      <c r="D26">
        <f t="shared" si="0"/>
        <v>1</v>
      </c>
      <c r="E26">
        <f t="shared" si="1"/>
        <v>7.4320072135874937E-2</v>
      </c>
      <c r="F26">
        <f t="shared" si="2"/>
        <v>2.0260921027646768E-2</v>
      </c>
      <c r="G26">
        <f t="shared" si="3"/>
        <v>1.4</v>
      </c>
      <c r="H26">
        <f t="shared" si="4"/>
        <v>0.7142857142857143</v>
      </c>
    </row>
    <row r="27" spans="1:8" x14ac:dyDescent="0.35">
      <c r="A27">
        <v>26</v>
      </c>
      <c r="B27" t="s">
        <v>125</v>
      </c>
      <c r="C27">
        <v>10</v>
      </c>
      <c r="D27">
        <f t="shared" si="0"/>
        <v>1</v>
      </c>
      <c r="E27">
        <f t="shared" si="1"/>
        <v>7.4320072135874937E-2</v>
      </c>
      <c r="F27">
        <f t="shared" si="2"/>
        <v>2.0260921027646768E-2</v>
      </c>
      <c r="G27">
        <f t="shared" si="3"/>
        <v>1.3461538461538463</v>
      </c>
      <c r="H27">
        <f t="shared" si="4"/>
        <v>0.74285714285714277</v>
      </c>
    </row>
    <row r="28" spans="1:8" x14ac:dyDescent="0.35">
      <c r="A28">
        <v>27</v>
      </c>
      <c r="B28" t="s">
        <v>12</v>
      </c>
      <c r="C28">
        <v>11</v>
      </c>
      <c r="D28">
        <f t="shared" si="0"/>
        <v>1.0413926851582251</v>
      </c>
      <c r="E28">
        <f t="shared" si="1"/>
        <v>9.8602132416779259E-2</v>
      </c>
      <c r="F28">
        <f t="shared" si="2"/>
        <v>3.0962032413214827E-2</v>
      </c>
      <c r="G28">
        <f t="shared" si="3"/>
        <v>1.2962962962962963</v>
      </c>
      <c r="H28">
        <f t="shared" si="4"/>
        <v>0.77142857142857146</v>
      </c>
    </row>
    <row r="29" spans="1:8" x14ac:dyDescent="0.35">
      <c r="A29">
        <v>28</v>
      </c>
      <c r="B29" t="s">
        <v>79</v>
      </c>
      <c r="C29">
        <v>11</v>
      </c>
      <c r="D29">
        <f t="shared" si="0"/>
        <v>1.0413926851582251</v>
      </c>
      <c r="E29">
        <f t="shared" si="1"/>
        <v>9.8602132416779259E-2</v>
      </c>
      <c r="F29">
        <f t="shared" si="2"/>
        <v>3.0962032413214827E-2</v>
      </c>
      <c r="G29">
        <f t="shared" si="3"/>
        <v>1.25</v>
      </c>
      <c r="H29">
        <f t="shared" si="4"/>
        <v>0.8</v>
      </c>
    </row>
    <row r="30" spans="1:8" x14ac:dyDescent="0.35">
      <c r="A30">
        <v>29</v>
      </c>
      <c r="B30" t="s">
        <v>156</v>
      </c>
      <c r="C30">
        <v>11</v>
      </c>
      <c r="D30">
        <f t="shared" si="0"/>
        <v>1.0413926851582251</v>
      </c>
      <c r="E30">
        <f t="shared" si="1"/>
        <v>9.8602132416779259E-2</v>
      </c>
      <c r="F30">
        <f t="shared" si="2"/>
        <v>3.0962032413214827E-2</v>
      </c>
      <c r="G30">
        <f t="shared" si="3"/>
        <v>1.2068965517241379</v>
      </c>
      <c r="H30">
        <f t="shared" si="4"/>
        <v>0.82857142857142863</v>
      </c>
    </row>
    <row r="31" spans="1:8" x14ac:dyDescent="0.35">
      <c r="A31">
        <v>30</v>
      </c>
      <c r="B31" t="s">
        <v>102</v>
      </c>
      <c r="C31">
        <v>12</v>
      </c>
      <c r="D31">
        <f t="shared" si="0"/>
        <v>1.0791812460476249</v>
      </c>
      <c r="E31">
        <f t="shared" si="1"/>
        <v>0.12376206198814552</v>
      </c>
      <c r="F31">
        <f t="shared" si="2"/>
        <v>4.3539286196623617E-2</v>
      </c>
      <c r="G31">
        <f t="shared" si="3"/>
        <v>1.1666666666666667</v>
      </c>
      <c r="H31">
        <f t="shared" si="4"/>
        <v>0.8571428571428571</v>
      </c>
    </row>
    <row r="32" spans="1:8" x14ac:dyDescent="0.35">
      <c r="A32">
        <v>31</v>
      </c>
      <c r="B32" t="s">
        <v>130</v>
      </c>
      <c r="C32">
        <v>14</v>
      </c>
      <c r="D32">
        <f t="shared" si="0"/>
        <v>1.146128035678238</v>
      </c>
      <c r="E32">
        <f t="shared" si="1"/>
        <v>0.1753474716404137</v>
      </c>
      <c r="F32">
        <f t="shared" si="2"/>
        <v>7.3425897240684102E-2</v>
      </c>
      <c r="G32">
        <f t="shared" si="3"/>
        <v>1.1290322580645162</v>
      </c>
      <c r="H32">
        <f t="shared" si="4"/>
        <v>0.88571428571428568</v>
      </c>
    </row>
    <row r="33" spans="1:8" x14ac:dyDescent="0.35">
      <c r="A33">
        <v>32</v>
      </c>
      <c r="B33" t="s">
        <v>19</v>
      </c>
      <c r="C33">
        <v>20</v>
      </c>
      <c r="D33">
        <f t="shared" si="0"/>
        <v>1.3010299956639813</v>
      </c>
      <c r="E33">
        <f t="shared" si="1"/>
        <v>0.32907096705622368</v>
      </c>
      <c r="F33">
        <f t="shared" si="2"/>
        <v>0.18877059783400169</v>
      </c>
      <c r="G33">
        <f t="shared" si="3"/>
        <v>1.09375</v>
      </c>
      <c r="H33">
        <f t="shared" si="4"/>
        <v>0.91428571428571426</v>
      </c>
    </row>
    <row r="34" spans="1:8" x14ac:dyDescent="0.35">
      <c r="A34">
        <v>33</v>
      </c>
      <c r="B34" t="s">
        <v>62</v>
      </c>
      <c r="C34">
        <v>20</v>
      </c>
      <c r="D34">
        <f>LOG(C34)</f>
        <v>1.3010299956639813</v>
      </c>
      <c r="E34">
        <f t="shared" si="1"/>
        <v>0.32907096705622368</v>
      </c>
      <c r="F34">
        <f t="shared" si="2"/>
        <v>0.18877059783400169</v>
      </c>
      <c r="G34">
        <f t="shared" si="3"/>
        <v>1.0606060606060606</v>
      </c>
      <c r="H34">
        <f t="shared" si="4"/>
        <v>0.94285714285714295</v>
      </c>
    </row>
    <row r="35" spans="1:8" x14ac:dyDescent="0.35">
      <c r="A35">
        <v>34</v>
      </c>
      <c r="B35" t="s">
        <v>26</v>
      </c>
      <c r="C35">
        <v>26</v>
      </c>
      <c r="D35">
        <f t="shared" si="0"/>
        <v>1.414973347970818</v>
      </c>
      <c r="E35">
        <f t="shared" si="1"/>
        <v>0.47278059620365159</v>
      </c>
      <c r="F35">
        <f t="shared" si="2"/>
        <v>0.32507941233095233</v>
      </c>
      <c r="G35">
        <f t="shared" si="3"/>
        <v>1.0294117647058822</v>
      </c>
      <c r="H35">
        <f t="shared" si="4"/>
        <v>0.97142857142857153</v>
      </c>
    </row>
    <row r="38" spans="1:8" x14ac:dyDescent="0.35">
      <c r="B38" t="s">
        <v>205</v>
      </c>
      <c r="C38" t="s">
        <v>212</v>
      </c>
      <c r="D38" t="s">
        <v>213</v>
      </c>
      <c r="E38" t="s">
        <v>208</v>
      </c>
      <c r="F38" t="s">
        <v>209</v>
      </c>
      <c r="G38" t="s">
        <v>210</v>
      </c>
      <c r="H38" s="1" t="s">
        <v>211</v>
      </c>
    </row>
    <row r="39" spans="1:8" x14ac:dyDescent="0.35">
      <c r="B39">
        <v>2</v>
      </c>
      <c r="C39">
        <v>6.6000000000000003E-2</v>
      </c>
      <c r="D39">
        <v>8.3000000000000004E-2</v>
      </c>
      <c r="E39">
        <f>(C39-D39)/($K$9-$K$10)</f>
        <v>-0.17000000000000004</v>
      </c>
      <c r="F39" s="2">
        <f>C39+(E39*($K$8-$K$9))</f>
        <v>7.8732605394825614E-2</v>
      </c>
      <c r="G39" s="2">
        <f t="shared" ref="G39:G45" si="5">$K$3+(F39*$K$7)</f>
        <v>0.75872809779172801</v>
      </c>
      <c r="H39" s="3">
        <f t="shared" ref="H39:H45" si="6">10^G39</f>
        <v>5.7375713303303071</v>
      </c>
    </row>
    <row r="40" spans="1:8" x14ac:dyDescent="0.35">
      <c r="B40">
        <v>5</v>
      </c>
      <c r="C40">
        <v>0.85499999999999998</v>
      </c>
      <c r="D40">
        <v>0.85599999999999998</v>
      </c>
      <c r="E40">
        <f t="shared" ref="E40:E45" si="7">(C40-D40)/($K$9-$K$10)</f>
        <v>-1.0000000000000011E-2</v>
      </c>
      <c r="F40" s="2">
        <f t="shared" ref="F40:F45" si="8">C40+(E40*($K$8-$K$9))</f>
        <v>0.85574897678793094</v>
      </c>
      <c r="G40" s="2">
        <f t="shared" si="5"/>
        <v>1.068075361753787</v>
      </c>
      <c r="H40" s="3">
        <f t="shared" si="6"/>
        <v>11.697023481750167</v>
      </c>
    </row>
    <row r="41" spans="1:8" x14ac:dyDescent="0.35">
      <c r="B41">
        <v>10</v>
      </c>
      <c r="C41">
        <v>1.2310000000000001</v>
      </c>
      <c r="D41">
        <v>1.216</v>
      </c>
      <c r="E41">
        <f t="shared" si="7"/>
        <v>0.15000000000000127</v>
      </c>
      <c r="F41" s="2">
        <f t="shared" si="8"/>
        <v>1.2197653481810362</v>
      </c>
      <c r="G41" s="2">
        <f t="shared" si="5"/>
        <v>1.2129982651489382</v>
      </c>
      <c r="H41" s="3">
        <f t="shared" si="6"/>
        <v>16.330454244491492</v>
      </c>
    </row>
    <row r="42" spans="1:8" x14ac:dyDescent="0.35">
      <c r="B42">
        <v>25</v>
      </c>
      <c r="C42">
        <v>1.6060000000000001</v>
      </c>
      <c r="D42">
        <v>1.5669999999999999</v>
      </c>
      <c r="E42">
        <f t="shared" si="7"/>
        <v>0.39000000000000157</v>
      </c>
      <c r="F42" s="2">
        <f t="shared" si="8"/>
        <v>1.5767899052706942</v>
      </c>
      <c r="G42" s="2">
        <f t="shared" si="5"/>
        <v>1.3551375738805373</v>
      </c>
      <c r="H42" s="3">
        <f t="shared" si="6"/>
        <v>22.653618052134014</v>
      </c>
    </row>
    <row r="43" spans="1:8" x14ac:dyDescent="0.35">
      <c r="B43">
        <v>50</v>
      </c>
      <c r="C43">
        <v>1.8340000000000001</v>
      </c>
      <c r="D43">
        <v>1.7769999999999999</v>
      </c>
      <c r="E43">
        <f t="shared" si="7"/>
        <v>0.57000000000000173</v>
      </c>
      <c r="F43" s="2">
        <f t="shared" si="8"/>
        <v>1.7913083230879376</v>
      </c>
      <c r="G43" s="2">
        <f t="shared" si="5"/>
        <v>1.4405420622084431</v>
      </c>
      <c r="H43" s="3">
        <f t="shared" si="6"/>
        <v>27.576685246123397</v>
      </c>
    </row>
    <row r="44" spans="1:8" x14ac:dyDescent="0.35">
      <c r="B44">
        <v>100</v>
      </c>
      <c r="C44">
        <v>2.0289999999999999</v>
      </c>
      <c r="D44">
        <v>1.9550000000000001</v>
      </c>
      <c r="E44">
        <f t="shared" si="7"/>
        <v>0.73999999999999855</v>
      </c>
      <c r="F44" s="2">
        <f t="shared" si="8"/>
        <v>1.9735757176931121</v>
      </c>
      <c r="G44" s="2">
        <f t="shared" si="5"/>
        <v>1.5131067106591747</v>
      </c>
      <c r="H44" s="3">
        <f t="shared" si="6"/>
        <v>32.591677229614596</v>
      </c>
    </row>
    <row r="45" spans="1:8" x14ac:dyDescent="0.35">
      <c r="B45">
        <v>200</v>
      </c>
      <c r="C45">
        <v>2.2010000000000001</v>
      </c>
      <c r="D45">
        <v>2.1080000000000001</v>
      </c>
      <c r="E45">
        <f t="shared" si="7"/>
        <v>0.92999999999999994</v>
      </c>
      <c r="F45" s="2">
        <f t="shared" si="8"/>
        <v>2.1313451587224246</v>
      </c>
      <c r="G45" s="2">
        <f t="shared" si="5"/>
        <v>1.5759181863449934</v>
      </c>
      <c r="H45" s="3">
        <f t="shared" si="6"/>
        <v>37.663284111273796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DE5A5-BEB5-4159-902E-2197D5B4C59A}">
  <dimension ref="A1:K45"/>
  <sheetViews>
    <sheetView tabSelected="1" topLeftCell="A28" workbookViewId="0">
      <selection activeCell="F35" sqref="F35"/>
    </sheetView>
  </sheetViews>
  <sheetFormatPr defaultRowHeight="14.5" x14ac:dyDescent="0.35"/>
  <sheetData>
    <row r="1" spans="1:11" x14ac:dyDescent="0.35">
      <c r="A1" t="s">
        <v>187</v>
      </c>
      <c r="B1" t="s">
        <v>188</v>
      </c>
      <c r="C1" t="s">
        <v>189</v>
      </c>
      <c r="D1" t="s">
        <v>190</v>
      </c>
      <c r="E1" t="s">
        <v>191</v>
      </c>
      <c r="F1" t="s">
        <v>192</v>
      </c>
      <c r="G1" t="s">
        <v>193</v>
      </c>
      <c r="H1" t="s">
        <v>194</v>
      </c>
      <c r="J1" t="s">
        <v>195</v>
      </c>
      <c r="K1">
        <f>COUNT(C2:C35)</f>
        <v>34</v>
      </c>
    </row>
    <row r="2" spans="1:11" x14ac:dyDescent="0.35">
      <c r="A2">
        <v>1</v>
      </c>
      <c r="B2" t="s">
        <v>166</v>
      </c>
      <c r="C2">
        <v>1.02</v>
      </c>
      <c r="D2">
        <f t="shared" ref="D2:D35" si="0">LOG(C2)</f>
        <v>8.6001717619175692E-3</v>
      </c>
      <c r="E2">
        <f t="shared" ref="E2:E35" si="1">(D2-$K$3)^2</f>
        <v>0.53108438258516566</v>
      </c>
      <c r="F2">
        <f t="shared" ref="F2:F35" si="2">(D2-$K$3)^3</f>
        <v>-0.38703059328394007</v>
      </c>
      <c r="G2">
        <f t="shared" ref="G2:G35" si="3">($K$1+1)/A2</f>
        <v>35</v>
      </c>
      <c r="H2">
        <f t="shared" ref="H2:H35" si="4">1/G2</f>
        <v>2.8571428571428571E-2</v>
      </c>
      <c r="J2" t="s">
        <v>196</v>
      </c>
      <c r="K2">
        <f>AVERAGE(C2:C35)</f>
        <v>7.9014705882352914</v>
      </c>
    </row>
    <row r="3" spans="1:11" x14ac:dyDescent="0.35">
      <c r="A3">
        <v>2</v>
      </c>
      <c r="B3" t="s">
        <v>141</v>
      </c>
      <c r="C3">
        <v>1.05</v>
      </c>
      <c r="D3">
        <f t="shared" si="0"/>
        <v>2.1189299069938092E-2</v>
      </c>
      <c r="E3">
        <f t="shared" si="1"/>
        <v>0.51289408056893981</v>
      </c>
      <c r="F3">
        <f t="shared" si="2"/>
        <v>-0.36731742421573277</v>
      </c>
      <c r="G3">
        <f t="shared" si="3"/>
        <v>17.5</v>
      </c>
      <c r="H3">
        <f t="shared" si="4"/>
        <v>5.7142857142857141E-2</v>
      </c>
      <c r="J3" t="s">
        <v>197</v>
      </c>
      <c r="K3">
        <f>AVERAGE(D2:D35)</f>
        <v>0.73735553715222846</v>
      </c>
    </row>
    <row r="4" spans="1:11" x14ac:dyDescent="0.35">
      <c r="A4">
        <v>3</v>
      </c>
      <c r="B4" t="s">
        <v>8</v>
      </c>
      <c r="C4">
        <v>1.37</v>
      </c>
      <c r="D4">
        <f t="shared" si="0"/>
        <v>0.13672056715640679</v>
      </c>
      <c r="E4">
        <f t="shared" si="1"/>
        <v>0.36076236718188159</v>
      </c>
      <c r="F4">
        <f t="shared" si="2"/>
        <v>-0.21668649358791106</v>
      </c>
      <c r="G4">
        <f t="shared" si="3"/>
        <v>11.666666666666666</v>
      </c>
      <c r="H4">
        <f t="shared" si="4"/>
        <v>8.5714285714285715E-2</v>
      </c>
      <c r="J4" t="s">
        <v>198</v>
      </c>
      <c r="K4">
        <f>SUM(E2:E35)</f>
        <v>5.37348996386085</v>
      </c>
    </row>
    <row r="5" spans="1:11" x14ac:dyDescent="0.35">
      <c r="A5">
        <v>4</v>
      </c>
      <c r="B5" t="s">
        <v>175</v>
      </c>
      <c r="C5">
        <v>1.52</v>
      </c>
      <c r="D5">
        <f t="shared" si="0"/>
        <v>0.18184358794477254</v>
      </c>
      <c r="E5">
        <f t="shared" si="1"/>
        <v>0.30859352571226711</v>
      </c>
      <c r="F5">
        <f t="shared" si="2"/>
        <v>-0.17142739098122267</v>
      </c>
      <c r="G5">
        <f t="shared" si="3"/>
        <v>8.75</v>
      </c>
      <c r="H5">
        <f t="shared" si="4"/>
        <v>0.11428571428571428</v>
      </c>
      <c r="J5" t="s">
        <v>199</v>
      </c>
      <c r="K5">
        <f>SUM(F2:F35)</f>
        <v>-0.41955528116687674</v>
      </c>
    </row>
    <row r="6" spans="1:11" x14ac:dyDescent="0.35">
      <c r="A6">
        <v>5</v>
      </c>
      <c r="B6" t="s">
        <v>162</v>
      </c>
      <c r="C6">
        <v>1.71</v>
      </c>
      <c r="D6">
        <f t="shared" si="0"/>
        <v>0.23299611039215382</v>
      </c>
      <c r="E6">
        <f t="shared" si="1"/>
        <v>0.25437843136175109</v>
      </c>
      <c r="F6">
        <f t="shared" si="2"/>
        <v>-0.12829815982173975</v>
      </c>
      <c r="G6">
        <f t="shared" si="3"/>
        <v>7</v>
      </c>
      <c r="H6">
        <f t="shared" si="4"/>
        <v>0.14285714285714285</v>
      </c>
      <c r="J6" t="s">
        <v>200</v>
      </c>
      <c r="K6">
        <f>VAR(D2:D35)</f>
        <v>0.1628330292079046</v>
      </c>
    </row>
    <row r="7" spans="1:11" x14ac:dyDescent="0.35">
      <c r="A7">
        <v>6</v>
      </c>
      <c r="B7" t="s">
        <v>114</v>
      </c>
      <c r="C7">
        <v>1.96</v>
      </c>
      <c r="D7">
        <f t="shared" si="0"/>
        <v>0.29225607135647602</v>
      </c>
      <c r="E7">
        <f t="shared" si="1"/>
        <v>0.19811353445166419</v>
      </c>
      <c r="F7">
        <f t="shared" si="2"/>
        <v>-8.818022835134412E-2</v>
      </c>
      <c r="G7">
        <f t="shared" si="3"/>
        <v>5.833333333333333</v>
      </c>
      <c r="H7">
        <f t="shared" si="4"/>
        <v>0.17142857142857143</v>
      </c>
      <c r="J7" t="s">
        <v>201</v>
      </c>
      <c r="K7">
        <f>STDEV(D2:D35)</f>
        <v>0.40352574788717582</v>
      </c>
    </row>
    <row r="8" spans="1:11" x14ac:dyDescent="0.35">
      <c r="A8">
        <v>7</v>
      </c>
      <c r="B8" t="s">
        <v>72</v>
      </c>
      <c r="C8">
        <v>2.12</v>
      </c>
      <c r="D8">
        <f t="shared" si="0"/>
        <v>0.32633586092875144</v>
      </c>
      <c r="E8">
        <f t="shared" si="1"/>
        <v>0.16893717424285187</v>
      </c>
      <c r="F8">
        <f t="shared" si="2"/>
        <v>-6.9436502659406096E-2</v>
      </c>
      <c r="G8">
        <f t="shared" si="3"/>
        <v>5</v>
      </c>
      <c r="H8">
        <f t="shared" si="4"/>
        <v>0.2</v>
      </c>
      <c r="J8" t="s">
        <v>202</v>
      </c>
      <c r="K8">
        <f>SKEW(D2:D35)</f>
        <v>-0.20558453298912036</v>
      </c>
    </row>
    <row r="9" spans="1:11" x14ac:dyDescent="0.35">
      <c r="A9">
        <v>8</v>
      </c>
      <c r="B9" t="s">
        <v>33</v>
      </c>
      <c r="C9">
        <v>2.1800000000000002</v>
      </c>
      <c r="D9">
        <f t="shared" si="0"/>
        <v>0.33845649360460484</v>
      </c>
      <c r="E9">
        <f t="shared" si="1"/>
        <v>0.15912044694320893</v>
      </c>
      <c r="F9">
        <f t="shared" si="2"/>
        <v>-6.3472994094516427E-2</v>
      </c>
      <c r="G9">
        <f t="shared" si="3"/>
        <v>4.375</v>
      </c>
      <c r="H9">
        <f t="shared" si="4"/>
        <v>0.22857142857142856</v>
      </c>
      <c r="J9" t="s">
        <v>203</v>
      </c>
      <c r="K9">
        <v>-0.2</v>
      </c>
    </row>
    <row r="10" spans="1:11" x14ac:dyDescent="0.35">
      <c r="A10">
        <v>9</v>
      </c>
      <c r="B10" t="s">
        <v>153</v>
      </c>
      <c r="C10">
        <v>2.3199999999999998</v>
      </c>
      <c r="D10">
        <f t="shared" si="0"/>
        <v>0.36548798489089962</v>
      </c>
      <c r="E10">
        <f t="shared" si="1"/>
        <v>0.13828547642483213</v>
      </c>
      <c r="F10">
        <f t="shared" si="2"/>
        <v>-5.1423881631394018E-2</v>
      </c>
      <c r="G10">
        <f t="shared" si="3"/>
        <v>3.8888888888888888</v>
      </c>
      <c r="H10">
        <f t="shared" si="4"/>
        <v>0.25714285714285717</v>
      </c>
      <c r="J10" t="s">
        <v>204</v>
      </c>
      <c r="K10">
        <v>-0.3</v>
      </c>
    </row>
    <row r="11" spans="1:11" x14ac:dyDescent="0.35">
      <c r="A11">
        <v>10</v>
      </c>
      <c r="B11" t="s">
        <v>144</v>
      </c>
      <c r="C11">
        <v>2.67</v>
      </c>
      <c r="D11">
        <f t="shared" si="0"/>
        <v>0.42651126136457523</v>
      </c>
      <c r="E11">
        <f t="shared" si="1"/>
        <v>9.6624163789950618E-2</v>
      </c>
      <c r="F11">
        <f t="shared" si="2"/>
        <v>-3.0035068216874787E-2</v>
      </c>
      <c r="G11">
        <f t="shared" si="3"/>
        <v>3.5</v>
      </c>
      <c r="H11">
        <f t="shared" si="4"/>
        <v>0.2857142857142857</v>
      </c>
    </row>
    <row r="12" spans="1:11" x14ac:dyDescent="0.35">
      <c r="A12">
        <v>11</v>
      </c>
      <c r="B12" t="s">
        <v>57</v>
      </c>
      <c r="C12">
        <v>3.1</v>
      </c>
      <c r="D12">
        <f t="shared" si="0"/>
        <v>0.49136169383427269</v>
      </c>
      <c r="E12">
        <f t="shared" si="1"/>
        <v>6.0512970950338967E-2</v>
      </c>
      <c r="F12">
        <f t="shared" si="2"/>
        <v>-1.4885818294661693E-2</v>
      </c>
      <c r="G12">
        <f t="shared" si="3"/>
        <v>3.1818181818181817</v>
      </c>
      <c r="H12">
        <f t="shared" si="4"/>
        <v>0.31428571428571428</v>
      </c>
    </row>
    <row r="13" spans="1:11" x14ac:dyDescent="0.35">
      <c r="A13">
        <v>12</v>
      </c>
      <c r="B13" t="s">
        <v>67</v>
      </c>
      <c r="C13">
        <v>3.31</v>
      </c>
      <c r="D13">
        <f t="shared" si="0"/>
        <v>0.51982799377571876</v>
      </c>
      <c r="E13">
        <f t="shared" si="1"/>
        <v>4.7318232127419313E-2</v>
      </c>
      <c r="F13">
        <f t="shared" si="2"/>
        <v>-1.0293018791596959E-2</v>
      </c>
      <c r="G13">
        <f t="shared" si="3"/>
        <v>2.9166666666666665</v>
      </c>
      <c r="H13">
        <f t="shared" si="4"/>
        <v>0.34285714285714286</v>
      </c>
    </row>
    <row r="14" spans="1:11" x14ac:dyDescent="0.35">
      <c r="A14">
        <v>13</v>
      </c>
      <c r="B14" t="s">
        <v>91</v>
      </c>
      <c r="C14">
        <v>3.9</v>
      </c>
      <c r="D14">
        <f t="shared" si="0"/>
        <v>0.59106460702649921</v>
      </c>
      <c r="E14">
        <f t="shared" si="1"/>
        <v>2.1401036237050995E-2</v>
      </c>
      <c r="F14">
        <f t="shared" si="2"/>
        <v>-3.1307774967726269E-3</v>
      </c>
      <c r="G14">
        <f t="shared" si="3"/>
        <v>2.6923076923076925</v>
      </c>
      <c r="H14">
        <f t="shared" si="4"/>
        <v>0.37142857142857139</v>
      </c>
    </row>
    <row r="15" spans="1:11" x14ac:dyDescent="0.35">
      <c r="A15">
        <v>14</v>
      </c>
      <c r="B15" t="s">
        <v>96</v>
      </c>
      <c r="C15">
        <v>4.18</v>
      </c>
      <c r="D15">
        <f t="shared" si="0"/>
        <v>0.62117628177503514</v>
      </c>
      <c r="E15">
        <f t="shared" si="1"/>
        <v>1.3497619379999102E-2</v>
      </c>
      <c r="F15">
        <f t="shared" si="2"/>
        <v>-1.5681433689330693E-3</v>
      </c>
      <c r="G15">
        <f t="shared" si="3"/>
        <v>2.5</v>
      </c>
      <c r="H15">
        <f t="shared" si="4"/>
        <v>0.4</v>
      </c>
    </row>
    <row r="16" spans="1:11" x14ac:dyDescent="0.35">
      <c r="A16">
        <v>15</v>
      </c>
      <c r="B16" t="s">
        <v>84</v>
      </c>
      <c r="C16">
        <v>4.41</v>
      </c>
      <c r="D16">
        <f t="shared" si="0"/>
        <v>0.6444385894678385</v>
      </c>
      <c r="E16">
        <f t="shared" si="1"/>
        <v>8.6335591669836603E-3</v>
      </c>
      <c r="F16">
        <f t="shared" si="2"/>
        <v>-8.0220396544870615E-4</v>
      </c>
      <c r="G16">
        <f t="shared" si="3"/>
        <v>2.3333333333333335</v>
      </c>
      <c r="H16">
        <f t="shared" si="4"/>
        <v>0.42857142857142855</v>
      </c>
    </row>
    <row r="17" spans="1:8" x14ac:dyDescent="0.35">
      <c r="A17">
        <v>16</v>
      </c>
      <c r="B17" t="s">
        <v>181</v>
      </c>
      <c r="C17">
        <v>5.05</v>
      </c>
      <c r="D17">
        <f t="shared" si="0"/>
        <v>0.70329137811866138</v>
      </c>
      <c r="E17">
        <f t="shared" si="1"/>
        <v>1.1603669306641494E-3</v>
      </c>
      <c r="F17">
        <f t="shared" si="2"/>
        <v>-3.9526923663435688E-5</v>
      </c>
      <c r="G17">
        <f t="shared" si="3"/>
        <v>2.1875</v>
      </c>
      <c r="H17">
        <f t="shared" si="4"/>
        <v>0.45714285714285713</v>
      </c>
    </row>
    <row r="18" spans="1:8" x14ac:dyDescent="0.35">
      <c r="A18">
        <v>17</v>
      </c>
      <c r="B18" t="s">
        <v>178</v>
      </c>
      <c r="C18">
        <v>5.89</v>
      </c>
      <c r="D18">
        <f t="shared" si="0"/>
        <v>0.77011529478710161</v>
      </c>
      <c r="E18">
        <f t="shared" si="1"/>
        <v>1.07320172029563E-3</v>
      </c>
      <c r="F18">
        <f t="shared" si="2"/>
        <v>3.515782825021377E-5</v>
      </c>
      <c r="G18">
        <f t="shared" si="3"/>
        <v>2.0588235294117645</v>
      </c>
      <c r="H18">
        <f t="shared" si="4"/>
        <v>0.48571428571428577</v>
      </c>
    </row>
    <row r="19" spans="1:8" x14ac:dyDescent="0.35">
      <c r="A19">
        <v>18</v>
      </c>
      <c r="B19" t="s">
        <v>53</v>
      </c>
      <c r="C19">
        <v>6.05</v>
      </c>
      <c r="D19">
        <f t="shared" si="0"/>
        <v>0.78175537465246892</v>
      </c>
      <c r="E19">
        <f t="shared" si="1"/>
        <v>1.9713455700477588E-3</v>
      </c>
      <c r="F19">
        <f t="shared" si="2"/>
        <v>8.7527422966939377E-5</v>
      </c>
      <c r="G19">
        <f t="shared" si="3"/>
        <v>1.9444444444444444</v>
      </c>
      <c r="H19">
        <f t="shared" si="4"/>
        <v>0.51428571428571435</v>
      </c>
    </row>
    <row r="20" spans="1:8" x14ac:dyDescent="0.35">
      <c r="A20">
        <v>19</v>
      </c>
      <c r="B20" t="s">
        <v>12</v>
      </c>
      <c r="C20">
        <v>7.41</v>
      </c>
      <c r="D20">
        <f t="shared" si="0"/>
        <v>0.86981820797932818</v>
      </c>
      <c r="E20">
        <f t="shared" si="1"/>
        <v>1.7546359162648576E-2</v>
      </c>
      <c r="F20">
        <f t="shared" si="2"/>
        <v>2.3242375979759837E-3</v>
      </c>
      <c r="G20">
        <f t="shared" si="3"/>
        <v>1.8421052631578947</v>
      </c>
      <c r="H20">
        <f t="shared" si="4"/>
        <v>0.54285714285714282</v>
      </c>
    </row>
    <row r="21" spans="1:8" x14ac:dyDescent="0.35">
      <c r="A21">
        <v>20</v>
      </c>
      <c r="B21" t="s">
        <v>79</v>
      </c>
      <c r="C21">
        <v>7.83</v>
      </c>
      <c r="D21">
        <f t="shared" si="0"/>
        <v>0.89376176205794344</v>
      </c>
      <c r="E21">
        <f t="shared" si="1"/>
        <v>2.4462907189257099E-2</v>
      </c>
      <c r="F21">
        <f t="shared" si="2"/>
        <v>3.8261509636905778E-3</v>
      </c>
      <c r="G21">
        <f t="shared" si="3"/>
        <v>1.75</v>
      </c>
      <c r="H21">
        <f t="shared" si="4"/>
        <v>0.5714285714285714</v>
      </c>
    </row>
    <row r="22" spans="1:8" x14ac:dyDescent="0.35">
      <c r="A22">
        <v>21</v>
      </c>
      <c r="B22" t="s">
        <v>109</v>
      </c>
      <c r="C22">
        <v>8.25</v>
      </c>
      <c r="D22">
        <f t="shared" si="0"/>
        <v>0.91645394854992512</v>
      </c>
      <c r="E22">
        <f t="shared" si="1"/>
        <v>3.2076240965178603E-2</v>
      </c>
      <c r="F22">
        <f t="shared" si="2"/>
        <v>5.7448038004732083E-3</v>
      </c>
      <c r="G22">
        <f t="shared" si="3"/>
        <v>1.6666666666666667</v>
      </c>
      <c r="H22">
        <f t="shared" si="4"/>
        <v>0.6</v>
      </c>
    </row>
    <row r="23" spans="1:8" x14ac:dyDescent="0.35">
      <c r="A23">
        <v>22</v>
      </c>
      <c r="B23" t="s">
        <v>169</v>
      </c>
      <c r="C23">
        <v>9.27</v>
      </c>
      <c r="D23">
        <f t="shared" si="0"/>
        <v>0.96707973414449711</v>
      </c>
      <c r="E23">
        <f t="shared" si="1"/>
        <v>5.2773206683742649E-2</v>
      </c>
      <c r="F23">
        <f t="shared" si="2"/>
        <v>1.2123282528129805E-2</v>
      </c>
      <c r="G23">
        <f t="shared" si="3"/>
        <v>1.5909090909090908</v>
      </c>
      <c r="H23">
        <f t="shared" si="4"/>
        <v>0.62857142857142856</v>
      </c>
    </row>
    <row r="24" spans="1:8" x14ac:dyDescent="0.35">
      <c r="A24">
        <v>23</v>
      </c>
      <c r="B24" t="s">
        <v>135</v>
      </c>
      <c r="C24">
        <v>9.2799999999999994</v>
      </c>
      <c r="D24">
        <f t="shared" si="0"/>
        <v>0.96754797621886202</v>
      </c>
      <c r="E24">
        <f t="shared" si="1"/>
        <v>5.2988559003445804E-2</v>
      </c>
      <c r="F24">
        <f t="shared" si="2"/>
        <v>1.2197565639629416E-2</v>
      </c>
      <c r="G24">
        <f t="shared" si="3"/>
        <v>1.5217391304347827</v>
      </c>
      <c r="H24">
        <f t="shared" si="4"/>
        <v>0.65714285714285714</v>
      </c>
    </row>
    <row r="25" spans="1:8" x14ac:dyDescent="0.35">
      <c r="A25">
        <v>24</v>
      </c>
      <c r="B25" t="s">
        <v>47</v>
      </c>
      <c r="C25">
        <v>10.14</v>
      </c>
      <c r="D25">
        <f t="shared" si="0"/>
        <v>1.0060379549973173</v>
      </c>
      <c r="E25">
        <f t="shared" si="1"/>
        <v>7.2190241659082915E-2</v>
      </c>
      <c r="F25">
        <f t="shared" si="2"/>
        <v>1.9396248673783655E-2</v>
      </c>
      <c r="G25">
        <f t="shared" si="3"/>
        <v>1.4583333333333333</v>
      </c>
      <c r="H25">
        <f t="shared" si="4"/>
        <v>0.68571428571428572</v>
      </c>
    </row>
    <row r="26" spans="1:8" x14ac:dyDescent="0.35">
      <c r="A26">
        <v>25</v>
      </c>
      <c r="B26" t="s">
        <v>102</v>
      </c>
      <c r="C26">
        <v>10.66</v>
      </c>
      <c r="D26">
        <f t="shared" si="0"/>
        <v>1.0277572046905534</v>
      </c>
      <c r="E26">
        <f t="shared" si="1"/>
        <v>8.4333128509039831E-2</v>
      </c>
      <c r="F26">
        <f t="shared" si="2"/>
        <v>2.4490481147749019E-2</v>
      </c>
      <c r="G26">
        <f t="shared" si="3"/>
        <v>1.4</v>
      </c>
      <c r="H26">
        <f t="shared" si="4"/>
        <v>0.7142857142857143</v>
      </c>
    </row>
    <row r="27" spans="1:8" x14ac:dyDescent="0.35">
      <c r="A27">
        <v>26</v>
      </c>
      <c r="B27" t="s">
        <v>40</v>
      </c>
      <c r="C27">
        <v>12.48</v>
      </c>
      <c r="D27">
        <f t="shared" si="0"/>
        <v>1.0962145853464051</v>
      </c>
      <c r="E27">
        <f t="shared" si="1"/>
        <v>0.12877981647083042</v>
      </c>
      <c r="F27">
        <f t="shared" si="2"/>
        <v>4.6213802365342962E-2</v>
      </c>
      <c r="G27">
        <f t="shared" si="3"/>
        <v>1.3461538461538463</v>
      </c>
      <c r="H27">
        <f t="shared" si="4"/>
        <v>0.74285714285714277</v>
      </c>
    </row>
    <row r="28" spans="1:8" x14ac:dyDescent="0.35">
      <c r="A28">
        <v>27</v>
      </c>
      <c r="B28" t="s">
        <v>125</v>
      </c>
      <c r="C28">
        <v>13.67</v>
      </c>
      <c r="D28">
        <f t="shared" si="0"/>
        <v>1.1357685145678222</v>
      </c>
      <c r="E28">
        <f t="shared" si="1"/>
        <v>0.15873290057315845</v>
      </c>
      <c r="F28">
        <f t="shared" si="2"/>
        <v>6.3241247531165473E-2</v>
      </c>
      <c r="G28">
        <f t="shared" si="3"/>
        <v>1.2962962962962963</v>
      </c>
      <c r="H28">
        <f t="shared" si="4"/>
        <v>0.77142857142857146</v>
      </c>
    </row>
    <row r="29" spans="1:8" x14ac:dyDescent="0.35">
      <c r="A29">
        <v>28</v>
      </c>
      <c r="B29" t="s">
        <v>156</v>
      </c>
      <c r="C29">
        <v>14.71</v>
      </c>
      <c r="D29">
        <f t="shared" si="0"/>
        <v>1.1676126727275302</v>
      </c>
      <c r="E29">
        <f t="shared" si="1"/>
        <v>0.18512120271346361</v>
      </c>
      <c r="F29">
        <f t="shared" si="2"/>
        <v>7.9649718413749626E-2</v>
      </c>
      <c r="G29">
        <f t="shared" si="3"/>
        <v>1.25</v>
      </c>
      <c r="H29">
        <f t="shared" si="4"/>
        <v>0.8</v>
      </c>
    </row>
    <row r="30" spans="1:8" x14ac:dyDescent="0.35">
      <c r="A30">
        <v>29</v>
      </c>
      <c r="B30" t="s">
        <v>148</v>
      </c>
      <c r="C30">
        <v>15.36</v>
      </c>
      <c r="D30">
        <f t="shared" si="0"/>
        <v>1.1863912156954932</v>
      </c>
      <c r="E30">
        <f t="shared" si="1"/>
        <v>0.20163304060481022</v>
      </c>
      <c r="F30">
        <f t="shared" si="2"/>
        <v>9.0540429204722606E-2</v>
      </c>
      <c r="G30">
        <f t="shared" si="3"/>
        <v>1.2068965517241379</v>
      </c>
      <c r="H30">
        <f t="shared" si="4"/>
        <v>0.82857142857142863</v>
      </c>
    </row>
    <row r="31" spans="1:8" x14ac:dyDescent="0.35">
      <c r="A31">
        <v>30</v>
      </c>
      <c r="B31" t="s">
        <v>119</v>
      </c>
      <c r="C31">
        <v>15.38</v>
      </c>
      <c r="D31">
        <f t="shared" si="0"/>
        <v>1.1869563354654122</v>
      </c>
      <c r="E31">
        <f t="shared" si="1"/>
        <v>0.20214087784385215</v>
      </c>
      <c r="F31">
        <f t="shared" si="2"/>
        <v>9.0882700050323686E-2</v>
      </c>
      <c r="G31">
        <f t="shared" si="3"/>
        <v>1.1666666666666667</v>
      </c>
      <c r="H31">
        <f t="shared" si="4"/>
        <v>0.8571428571428571</v>
      </c>
    </row>
    <row r="32" spans="1:8" x14ac:dyDescent="0.35">
      <c r="A32">
        <v>31</v>
      </c>
      <c r="B32" t="s">
        <v>130</v>
      </c>
      <c r="C32">
        <v>16.2</v>
      </c>
      <c r="D32">
        <f t="shared" si="0"/>
        <v>1.209515014542631</v>
      </c>
      <c r="E32">
        <f t="shared" si="1"/>
        <v>0.22293457208957804</v>
      </c>
      <c r="F32">
        <f t="shared" si="2"/>
        <v>0.10526067105006819</v>
      </c>
      <c r="G32">
        <f t="shared" si="3"/>
        <v>1.1290322580645162</v>
      </c>
      <c r="H32">
        <f t="shared" si="4"/>
        <v>0.88571428571428568</v>
      </c>
    </row>
    <row r="33" spans="1:8" x14ac:dyDescent="0.35">
      <c r="A33">
        <v>32</v>
      </c>
      <c r="B33" t="s">
        <v>19</v>
      </c>
      <c r="C33">
        <v>19.079999999999998</v>
      </c>
      <c r="D33">
        <f t="shared" si="0"/>
        <v>1.2805783703680762</v>
      </c>
      <c r="E33">
        <f t="shared" si="1"/>
        <v>0.29509104652705276</v>
      </c>
      <c r="F33">
        <f t="shared" si="2"/>
        <v>0.16030019435105514</v>
      </c>
      <c r="G33">
        <f t="shared" si="3"/>
        <v>1.09375</v>
      </c>
      <c r="H33">
        <f t="shared" si="4"/>
        <v>0.91428571428571426</v>
      </c>
    </row>
    <row r="34" spans="1:8" x14ac:dyDescent="0.35">
      <c r="A34">
        <v>33</v>
      </c>
      <c r="B34" t="s">
        <v>62</v>
      </c>
      <c r="C34">
        <v>21.23</v>
      </c>
      <c r="D34">
        <f>LOG(C34)</f>
        <v>1.3269499941659988</v>
      </c>
      <c r="E34">
        <f t="shared" si="1"/>
        <v>0.34762162374136268</v>
      </c>
      <c r="F34">
        <f t="shared" si="2"/>
        <v>0.20495578249603391</v>
      </c>
      <c r="G34">
        <f t="shared" si="3"/>
        <v>1.0606060606060606</v>
      </c>
      <c r="H34">
        <f t="shared" si="4"/>
        <v>0.94285714285714295</v>
      </c>
    </row>
    <row r="35" spans="1:8" x14ac:dyDescent="0.35">
      <c r="A35">
        <v>34</v>
      </c>
      <c r="B35" t="s">
        <v>26</v>
      </c>
      <c r="C35">
        <v>23.89</v>
      </c>
      <c r="D35">
        <f t="shared" si="0"/>
        <v>1.3782161497498779</v>
      </c>
      <c r="E35">
        <f t="shared" si="1"/>
        <v>0.41070232477903457</v>
      </c>
      <c r="F35">
        <f t="shared" si="2"/>
        <v>0.26320294345317091</v>
      </c>
      <c r="G35">
        <f t="shared" si="3"/>
        <v>1.0294117647058822</v>
      </c>
      <c r="H35">
        <f t="shared" si="4"/>
        <v>0.97142857142857153</v>
      </c>
    </row>
    <row r="38" spans="1:8" x14ac:dyDescent="0.35">
      <c r="B38" t="s">
        <v>205</v>
      </c>
      <c r="C38" t="s">
        <v>206</v>
      </c>
      <c r="D38" t="s">
        <v>207</v>
      </c>
      <c r="E38" t="s">
        <v>208</v>
      </c>
      <c r="F38" t="s">
        <v>209</v>
      </c>
      <c r="G38" t="s">
        <v>210</v>
      </c>
      <c r="H38" s="1" t="s">
        <v>211</v>
      </c>
    </row>
    <row r="39" spans="1:8" x14ac:dyDescent="0.35">
      <c r="B39">
        <v>2</v>
      </c>
      <c r="C39">
        <v>3.3000000000000002E-2</v>
      </c>
      <c r="D39">
        <v>0.05</v>
      </c>
      <c r="E39">
        <f>(C39-D39)/($K$9-$K$10)</f>
        <v>-0.17000000000000004</v>
      </c>
      <c r="F39" s="2">
        <f>C39+(E39*($K$8-$K$9))</f>
        <v>3.394937060815046E-2</v>
      </c>
      <c r="G39" s="2">
        <f t="shared" ref="G39:G45" si="5">$K$3+(F39*$K$7)</f>
        <v>0.75105498231718126</v>
      </c>
      <c r="H39" s="3">
        <f t="shared" ref="H39:H45" si="6">10^G39</f>
        <v>5.6370901769546569</v>
      </c>
    </row>
    <row r="40" spans="1:8" x14ac:dyDescent="0.35">
      <c r="B40">
        <v>5</v>
      </c>
      <c r="C40">
        <v>0.85</v>
      </c>
      <c r="D40">
        <v>0.85299999999999998</v>
      </c>
      <c r="E40">
        <f t="shared" ref="E40:E45" si="7">(C40-D40)/($K$9-$K$10)</f>
        <v>-3.0000000000000034E-2</v>
      </c>
      <c r="F40" s="2">
        <f t="shared" ref="F40:F45" si="8">C40+(E40*($K$8-$K$9))</f>
        <v>0.85016753598967354</v>
      </c>
      <c r="G40" s="2">
        <f t="shared" si="5"/>
        <v>1.080420027941859</v>
      </c>
      <c r="H40" s="3">
        <f t="shared" si="6"/>
        <v>12.034277672265393</v>
      </c>
    </row>
    <row r="41" spans="1:8" x14ac:dyDescent="0.35">
      <c r="B41">
        <v>10</v>
      </c>
      <c r="C41">
        <v>1.258</v>
      </c>
      <c r="D41">
        <v>1.2450000000000001</v>
      </c>
      <c r="E41">
        <f t="shared" si="7"/>
        <v>0.12999999999999903</v>
      </c>
      <c r="F41" s="2">
        <f t="shared" si="8"/>
        <v>1.2572740107114144</v>
      </c>
      <c r="G41" s="2">
        <f t="shared" si="5"/>
        <v>1.2446979726236611</v>
      </c>
      <c r="H41" s="3">
        <f t="shared" si="6"/>
        <v>17.567015020000593</v>
      </c>
    </row>
    <row r="42" spans="1:8" x14ac:dyDescent="0.35">
      <c r="B42">
        <v>25</v>
      </c>
      <c r="C42">
        <v>1.68</v>
      </c>
      <c r="D42">
        <v>1.643</v>
      </c>
      <c r="E42">
        <f t="shared" si="7"/>
        <v>0.36999999999999927</v>
      </c>
      <c r="F42" s="2">
        <f t="shared" si="8"/>
        <v>1.6779337227940254</v>
      </c>
      <c r="G42" s="2">
        <f t="shared" si="5"/>
        <v>1.4144449975478008</v>
      </c>
      <c r="H42" s="3">
        <f t="shared" si="6"/>
        <v>25.968388365804561</v>
      </c>
    </row>
    <row r="43" spans="1:8" x14ac:dyDescent="0.35">
      <c r="B43">
        <v>50</v>
      </c>
      <c r="C43">
        <v>1.9450000000000001</v>
      </c>
      <c r="D43">
        <v>1.89</v>
      </c>
      <c r="E43">
        <f t="shared" si="7"/>
        <v>0.55000000000000171</v>
      </c>
      <c r="F43" s="2">
        <f t="shared" si="8"/>
        <v>1.9419285068559839</v>
      </c>
      <c r="G43" s="2">
        <f t="shared" si="5"/>
        <v>1.5209736902247162</v>
      </c>
      <c r="H43" s="3">
        <f t="shared" si="6"/>
        <v>33.187435183064345</v>
      </c>
    </row>
    <row r="44" spans="1:8" x14ac:dyDescent="0.35">
      <c r="B44">
        <v>100</v>
      </c>
      <c r="C44">
        <v>2.1779999999999999</v>
      </c>
      <c r="D44">
        <v>2.1040000000000001</v>
      </c>
      <c r="E44">
        <f t="shared" si="7"/>
        <v>0.73999999999999855</v>
      </c>
      <c r="F44" s="2">
        <f t="shared" si="8"/>
        <v>2.1738674455880509</v>
      </c>
      <c r="G44" s="2">
        <f t="shared" si="5"/>
        <v>1.6145670239407313</v>
      </c>
      <c r="H44" s="3">
        <f t="shared" si="6"/>
        <v>41.168687734734355</v>
      </c>
    </row>
    <row r="45" spans="1:8" x14ac:dyDescent="0.35">
      <c r="B45">
        <v>200</v>
      </c>
      <c r="C45">
        <v>2.3879999999999999</v>
      </c>
      <c r="D45">
        <v>2.294</v>
      </c>
      <c r="E45">
        <f t="shared" si="7"/>
        <v>0.93999999999999884</v>
      </c>
      <c r="F45" s="2">
        <f t="shared" si="8"/>
        <v>2.3827505389902268</v>
      </c>
      <c r="G45" s="2">
        <f t="shared" si="5"/>
        <v>1.6988567304268312</v>
      </c>
      <c r="H45" s="3">
        <f t="shared" si="6"/>
        <v>49.986960559829647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duration</vt:lpstr>
      <vt:lpstr>magnitude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Syam</cp:lastModifiedBy>
  <dcterms:modified xsi:type="dcterms:W3CDTF">2019-04-16T10:36:09Z</dcterms:modified>
</cp:coreProperties>
</file>