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5_Work\07_UNDP_RiskAss_Tajikistan\05_Data Process\04_Drought\01_Rainfall_NSIDC\Processed_SPI\Bakhmazar\"/>
    </mc:Choice>
  </mc:AlternateContent>
  <xr:revisionPtr revIDLastSave="0" documentId="13_ncr:1_{4A769B70-CCA1-43AF-AD60-D7D082282F03}" xr6:coauthVersionLast="43" xr6:coauthVersionMax="43" xr10:uidLastSave="{00000000-0000-0000-0000-000000000000}"/>
  <bookViews>
    <workbookView xWindow="-110" yWindow="-110" windowWidth="19420" windowHeight="10420" activeTab="2" xr2:uid="{00000000-000D-0000-FFFF-FFFF00000000}"/>
  </bookViews>
  <sheets>
    <sheet name="Sheet1" sheetId="1" r:id="rId1"/>
    <sheet name="duration" sheetId="2" r:id="rId2"/>
    <sheet name="magnitud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0" i="3" l="1"/>
  <c r="E19" i="3"/>
  <c r="E18" i="3"/>
  <c r="E17" i="3"/>
  <c r="E16" i="3"/>
  <c r="E15" i="3"/>
  <c r="E14" i="3"/>
  <c r="D8" i="3"/>
  <c r="D7" i="3"/>
  <c r="D6" i="3"/>
  <c r="D5" i="3"/>
  <c r="D4" i="3"/>
  <c r="D3" i="3"/>
  <c r="K6" i="3" s="1"/>
  <c r="K2" i="3"/>
  <c r="D2" i="3"/>
  <c r="K1" i="3"/>
  <c r="G7" i="3" s="1"/>
  <c r="H7" i="3" s="1"/>
  <c r="K8" i="2"/>
  <c r="K7" i="2"/>
  <c r="K6" i="2"/>
  <c r="K5" i="2"/>
  <c r="K4" i="2"/>
  <c r="K3" i="2"/>
  <c r="K2" i="2"/>
  <c r="E20" i="2"/>
  <c r="E19" i="2"/>
  <c r="E18" i="2"/>
  <c r="E17" i="2"/>
  <c r="E16" i="2"/>
  <c r="E15" i="2"/>
  <c r="E14" i="2"/>
  <c r="D8" i="2"/>
  <c r="D7" i="2"/>
  <c r="D6" i="2"/>
  <c r="D5" i="2"/>
  <c r="D4" i="2"/>
  <c r="D3" i="2"/>
  <c r="D2" i="2"/>
  <c r="K1" i="2"/>
  <c r="I7" i="1"/>
  <c r="I8" i="1"/>
  <c r="I5" i="1"/>
  <c r="I6" i="1"/>
  <c r="I9" i="1"/>
  <c r="I4" i="1"/>
  <c r="H7" i="1"/>
  <c r="H8" i="1"/>
  <c r="H5" i="1"/>
  <c r="H6" i="1"/>
  <c r="H9" i="1"/>
  <c r="H4" i="1"/>
  <c r="I3" i="1"/>
  <c r="H3" i="1"/>
  <c r="K8" i="3" l="1"/>
  <c r="F14" i="3" s="1"/>
  <c r="F15" i="3"/>
  <c r="F19" i="3"/>
  <c r="F20" i="3"/>
  <c r="G2" i="3"/>
  <c r="H2" i="3" s="1"/>
  <c r="K3" i="3"/>
  <c r="G4" i="3"/>
  <c r="H4" i="3" s="1"/>
  <c r="G6" i="3"/>
  <c r="H6" i="3" s="1"/>
  <c r="K7" i="3"/>
  <c r="G8" i="3"/>
  <c r="H8" i="3" s="1"/>
  <c r="G3" i="3"/>
  <c r="H3" i="3" s="1"/>
  <c r="G5" i="3"/>
  <c r="H5" i="3" s="1"/>
  <c r="F3" i="2"/>
  <c r="F7" i="2"/>
  <c r="F2" i="2"/>
  <c r="F4" i="2"/>
  <c r="F5" i="2"/>
  <c r="F8" i="2"/>
  <c r="G2" i="2"/>
  <c r="H2" i="2" s="1"/>
  <c r="E3" i="2"/>
  <c r="G8" i="2"/>
  <c r="H8" i="2" s="1"/>
  <c r="E6" i="2"/>
  <c r="F14" i="2"/>
  <c r="G14" i="2" s="1"/>
  <c r="H14" i="2" s="1"/>
  <c r="G4" i="2"/>
  <c r="H4" i="2" s="1"/>
  <c r="E5" i="2"/>
  <c r="G6" i="2"/>
  <c r="H6" i="2" s="1"/>
  <c r="E7" i="2"/>
  <c r="G3" i="2"/>
  <c r="H3" i="2" s="1"/>
  <c r="E4" i="2"/>
  <c r="G5" i="2"/>
  <c r="H5" i="2" s="1"/>
  <c r="G7" i="2"/>
  <c r="H7" i="2" s="1"/>
  <c r="E8" i="2"/>
  <c r="F16" i="3" l="1"/>
  <c r="F18" i="3"/>
  <c r="F17" i="3"/>
  <c r="E8" i="3"/>
  <c r="E6" i="3"/>
  <c r="E4" i="3"/>
  <c r="E2" i="3"/>
  <c r="F8" i="3"/>
  <c r="F6" i="3"/>
  <c r="F4" i="3"/>
  <c r="F2" i="3"/>
  <c r="G20" i="3"/>
  <c r="H20" i="3" s="1"/>
  <c r="G19" i="3"/>
  <c r="H19" i="3" s="1"/>
  <c r="G18" i="3"/>
  <c r="H18" i="3" s="1"/>
  <c r="G17" i="3"/>
  <c r="H17" i="3" s="1"/>
  <c r="G16" i="3"/>
  <c r="H16" i="3" s="1"/>
  <c r="G15" i="3"/>
  <c r="H15" i="3" s="1"/>
  <c r="G14" i="3"/>
  <c r="H14" i="3" s="1"/>
  <c r="F3" i="3"/>
  <c r="E3" i="3"/>
  <c r="E5" i="3"/>
  <c r="F5" i="3"/>
  <c r="E7" i="3"/>
  <c r="F7" i="3"/>
  <c r="F20" i="2"/>
  <c r="G20" i="2" s="1"/>
  <c r="H20" i="2" s="1"/>
  <c r="E2" i="2"/>
  <c r="F6" i="2"/>
  <c r="F16" i="2"/>
  <c r="G16" i="2" s="1"/>
  <c r="H16" i="2" s="1"/>
  <c r="F17" i="2"/>
  <c r="G17" i="2" s="1"/>
  <c r="H17" i="2" s="1"/>
  <c r="F19" i="2"/>
  <c r="G19" i="2" s="1"/>
  <c r="H19" i="2" s="1"/>
  <c r="F18" i="2"/>
  <c r="G18" i="2" s="1"/>
  <c r="H18" i="2" s="1"/>
  <c r="F15" i="2"/>
  <c r="G15" i="2" s="1"/>
  <c r="H15" i="2" s="1"/>
  <c r="K4" i="3" l="1"/>
  <c r="K5" i="3"/>
</calcChain>
</file>

<file path=xl/sharedStrings.xml><?xml version="1.0" encoding="utf-8"?>
<sst xmlns="http://schemas.openxmlformats.org/spreadsheetml/2006/main" count="123" uniqueCount="81">
  <si>
    <t>Bakhmazar</t>
  </si>
  <si>
    <t>start_date</t>
  </si>
  <si>
    <t>end_date</t>
  </si>
  <si>
    <t>duration</t>
  </si>
  <si>
    <t>peak</t>
  </si>
  <si>
    <t>sum</t>
  </si>
  <si>
    <t>average</t>
  </si>
  <si>
    <t>median</t>
  </si>
  <si>
    <t>09/01/1975</t>
  </si>
  <si>
    <t>11/01/1975</t>
  </si>
  <si>
    <t>2</t>
  </si>
  <si>
    <t>-1.02</t>
  </si>
  <si>
    <t>-1.65</t>
  </si>
  <si>
    <t>-0.83</t>
  </si>
  <si>
    <t>04/01/1977</t>
  </si>
  <si>
    <t>10/01/1977</t>
  </si>
  <si>
    <t>6</t>
  </si>
  <si>
    <t>-2.1</t>
  </si>
  <si>
    <t>-9.79</t>
  </si>
  <si>
    <t>-1.63</t>
  </si>
  <si>
    <t>-1.68</t>
  </si>
  <si>
    <t>09/01/1988</t>
  </si>
  <si>
    <t>08/01/1991</t>
  </si>
  <si>
    <t>35</t>
  </si>
  <si>
    <t>-1.49</t>
  </si>
  <si>
    <t>-28.83</t>
  </si>
  <si>
    <t>-0.82</t>
  </si>
  <si>
    <t>-0.76</t>
  </si>
  <si>
    <t>12/01/1992</t>
  </si>
  <si>
    <t>05/01/1993</t>
  </si>
  <si>
    <t>5</t>
  </si>
  <si>
    <t>-1.34</t>
  </si>
  <si>
    <t>-4.92</t>
  </si>
  <si>
    <t>-0.98</t>
  </si>
  <si>
    <t>-0.96</t>
  </si>
  <si>
    <t>06/01/1994</t>
  </si>
  <si>
    <t>02/01/1995</t>
  </si>
  <si>
    <t>8</t>
  </si>
  <si>
    <t>-7.03</t>
  </si>
  <si>
    <t>-0.88</t>
  </si>
  <si>
    <t>-1.07</t>
  </si>
  <si>
    <t>08/01/1995</t>
  </si>
  <si>
    <t>09/01/1997</t>
  </si>
  <si>
    <t>25</t>
  </si>
  <si>
    <t>-2.77</t>
  </si>
  <si>
    <t>-38.82</t>
  </si>
  <si>
    <t>-1.55</t>
  </si>
  <si>
    <t>-1.54</t>
  </si>
  <si>
    <t>02/01/1999</t>
  </si>
  <si>
    <t>07/01/1999</t>
  </si>
  <si>
    <t>-1.09</t>
  </si>
  <si>
    <t>-3.05</t>
  </si>
  <si>
    <t>-0.61</t>
  </si>
  <si>
    <t>magnitude</t>
  </si>
  <si>
    <t>RANK</t>
  </si>
  <si>
    <t>DATE</t>
  </si>
  <si>
    <t>VALUE</t>
  </si>
  <si>
    <t>log(x)</t>
  </si>
  <si>
    <t>(log(x) – avg(log(x))^2</t>
  </si>
  <si>
    <t>(log(x) – avg(log(x))^3</t>
  </si>
  <si>
    <t>Return period Tr = (n+1)/m</t>
  </si>
  <si>
    <t>Exceedence probability 1/Tr</t>
  </si>
  <si>
    <t>No. in record</t>
  </si>
  <si>
    <t>Avg. value (x)</t>
  </si>
  <si>
    <t>Avg. log(x)</t>
  </si>
  <si>
    <t xml:space="preserve"> Sum {(logQ – avg(logQ))^2}</t>
  </si>
  <si>
    <t xml:space="preserve"> Sum {(logQ – avg(logQ))^3}</t>
  </si>
  <si>
    <t>Variance</t>
  </si>
  <si>
    <t>Stdev</t>
  </si>
  <si>
    <t>Skewness (Cs)</t>
  </si>
  <si>
    <t>Cs (lower)</t>
  </si>
  <si>
    <t>Cs (upper)</t>
  </si>
  <si>
    <t>Tr</t>
  </si>
  <si>
    <t>Slope</t>
  </si>
  <si>
    <t>K calculated</t>
  </si>
  <si>
    <t>Log Q</t>
  </si>
  <si>
    <t>Q</t>
  </si>
  <si>
    <t>K (0.4)</t>
  </si>
  <si>
    <t>K (0.5)</t>
  </si>
  <si>
    <t>K (0.3)</t>
  </si>
  <si>
    <t>K (0.2)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</si>
</sst>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Border="1"/>
    <xf numFmtId="164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"/>
  <sheetViews>
    <sheetView workbookViewId="0">
      <selection activeCell="I3" sqref="I3:I9"/>
    </sheetView>
  </sheetViews>
  <sheetFormatPr defaultRowHeight="14.5" x14ac:dyDescent="0.35"/>
  <sheetData>
    <row r="1" spans="1:9" x14ac:dyDescent="0.35">
      <c r="A1" t="s">
        <v>0</v>
      </c>
    </row>
    <row r="2" spans="1:9" x14ac:dyDescent="0.3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3</v>
      </c>
      <c r="I2" t="s">
        <v>53</v>
      </c>
    </row>
    <row r="3" spans="1:9" x14ac:dyDescent="0.35">
      <c r="A3" t="s">
        <v>8</v>
      </c>
      <c r="B3" t="s">
        <v>9</v>
      </c>
      <c r="C3" t="s">
        <v>10</v>
      </c>
      <c r="D3" t="s">
        <v>11</v>
      </c>
      <c r="E3" t="s">
        <v>12</v>
      </c>
      <c r="F3" t="s">
        <v>13</v>
      </c>
      <c r="G3" t="s">
        <v>13</v>
      </c>
      <c r="H3">
        <f>C3*1</f>
        <v>2</v>
      </c>
      <c r="I3">
        <f>E3*-1</f>
        <v>1.65</v>
      </c>
    </row>
    <row r="4" spans="1:9" x14ac:dyDescent="0.35">
      <c r="A4" t="s">
        <v>48</v>
      </c>
      <c r="B4" t="s">
        <v>49</v>
      </c>
      <c r="C4" t="s">
        <v>30</v>
      </c>
      <c r="D4" t="s">
        <v>50</v>
      </c>
      <c r="E4" t="s">
        <v>51</v>
      </c>
      <c r="F4" t="s">
        <v>52</v>
      </c>
      <c r="G4" t="s">
        <v>52</v>
      </c>
      <c r="H4">
        <f>C4*1</f>
        <v>5</v>
      </c>
      <c r="I4">
        <f>E4*-1</f>
        <v>3.05</v>
      </c>
    </row>
    <row r="5" spans="1:9" x14ac:dyDescent="0.35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>
        <f>C5*1</f>
        <v>5</v>
      </c>
      <c r="I5">
        <f>E5*-1</f>
        <v>4.92</v>
      </c>
    </row>
    <row r="6" spans="1:9" x14ac:dyDescent="0.35">
      <c r="A6" t="s">
        <v>35</v>
      </c>
      <c r="B6" t="s">
        <v>36</v>
      </c>
      <c r="C6" t="s">
        <v>37</v>
      </c>
      <c r="D6" t="s">
        <v>19</v>
      </c>
      <c r="E6" t="s">
        <v>38</v>
      </c>
      <c r="F6" t="s">
        <v>39</v>
      </c>
      <c r="G6" t="s">
        <v>40</v>
      </c>
      <c r="H6">
        <f>C6*1</f>
        <v>8</v>
      </c>
      <c r="I6">
        <f>E6*-1</f>
        <v>7.03</v>
      </c>
    </row>
    <row r="7" spans="1:9" x14ac:dyDescent="0.35">
      <c r="A7" t="s">
        <v>14</v>
      </c>
      <c r="B7" t="s">
        <v>15</v>
      </c>
      <c r="C7" t="s">
        <v>16</v>
      </c>
      <c r="D7" t="s">
        <v>17</v>
      </c>
      <c r="E7" t="s">
        <v>18</v>
      </c>
      <c r="F7" t="s">
        <v>19</v>
      </c>
      <c r="G7" t="s">
        <v>20</v>
      </c>
      <c r="H7">
        <f>C7*1</f>
        <v>6</v>
      </c>
      <c r="I7">
        <f>E7*-1</f>
        <v>9.7899999999999991</v>
      </c>
    </row>
    <row r="8" spans="1:9" x14ac:dyDescent="0.35">
      <c r="A8" t="s">
        <v>21</v>
      </c>
      <c r="B8" t="s">
        <v>22</v>
      </c>
      <c r="C8" t="s">
        <v>23</v>
      </c>
      <c r="D8" t="s">
        <v>24</v>
      </c>
      <c r="E8" t="s">
        <v>25</v>
      </c>
      <c r="F8" t="s">
        <v>26</v>
      </c>
      <c r="G8" t="s">
        <v>27</v>
      </c>
      <c r="H8">
        <f>C8*1</f>
        <v>35</v>
      </c>
      <c r="I8">
        <f>E8*-1</f>
        <v>28.83</v>
      </c>
    </row>
    <row r="9" spans="1:9" x14ac:dyDescent="0.35">
      <c r="A9" t="s">
        <v>41</v>
      </c>
      <c r="B9" t="s">
        <v>42</v>
      </c>
      <c r="C9" t="s">
        <v>43</v>
      </c>
      <c r="D9" t="s">
        <v>44</v>
      </c>
      <c r="E9" t="s">
        <v>45</v>
      </c>
      <c r="F9" t="s">
        <v>46</v>
      </c>
      <c r="G9" t="s">
        <v>47</v>
      </c>
      <c r="H9">
        <f>C9*1</f>
        <v>25</v>
      </c>
      <c r="I9">
        <f>E9*-1</f>
        <v>38.82</v>
      </c>
    </row>
  </sheetData>
  <sortState xmlns:xlrd2="http://schemas.microsoft.com/office/spreadsheetml/2017/richdata2" ref="A3:I10">
    <sortCondition ref="I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F02CF-273D-45D9-B246-A580B66DB22C}">
  <dimension ref="A1:K20"/>
  <sheetViews>
    <sheetView topLeftCell="A4" workbookViewId="0">
      <selection activeCell="H17" sqref="H17"/>
    </sheetView>
  </sheetViews>
  <sheetFormatPr defaultRowHeight="14.5" x14ac:dyDescent="0.35"/>
  <sheetData>
    <row r="1" spans="1:11" x14ac:dyDescent="0.35">
      <c r="A1" t="s">
        <v>54</v>
      </c>
      <c r="B1" t="s">
        <v>55</v>
      </c>
      <c r="C1" t="s">
        <v>56</v>
      </c>
      <c r="D1" t="s">
        <v>57</v>
      </c>
      <c r="E1" t="s">
        <v>58</v>
      </c>
      <c r="F1" t="s">
        <v>59</v>
      </c>
      <c r="G1" t="s">
        <v>60</v>
      </c>
      <c r="H1" t="s">
        <v>61</v>
      </c>
      <c r="J1" t="s">
        <v>62</v>
      </c>
      <c r="K1">
        <f>COUNT(C2:C10)</f>
        <v>7</v>
      </c>
    </row>
    <row r="2" spans="1:11" x14ac:dyDescent="0.35">
      <c r="A2">
        <v>1</v>
      </c>
      <c r="B2" t="s">
        <v>8</v>
      </c>
      <c r="C2">
        <v>2</v>
      </c>
      <c r="D2">
        <f t="shared" ref="D2:D10" si="0">LOG(C2)</f>
        <v>0.3010299956639812</v>
      </c>
      <c r="E2">
        <f t="shared" ref="E2:E10" si="1">(D2-$K$3)^2</f>
        <v>0.36257762470535443</v>
      </c>
      <c r="F2">
        <f t="shared" ref="F2:F10" si="2">(D2-$K$3)^3</f>
        <v>-0.21832400988580278</v>
      </c>
      <c r="G2">
        <f t="shared" ref="G2:G10" si="3">($K$1+1)/A2</f>
        <v>8</v>
      </c>
      <c r="H2">
        <f t="shared" ref="H2:H10" si="4">1/G2</f>
        <v>0.125</v>
      </c>
      <c r="J2" t="s">
        <v>63</v>
      </c>
      <c r="K2">
        <f>AVERAGE(C2:C8)</f>
        <v>12.285714285714286</v>
      </c>
    </row>
    <row r="3" spans="1:11" x14ac:dyDescent="0.35">
      <c r="A3">
        <v>2</v>
      </c>
      <c r="B3" t="s">
        <v>28</v>
      </c>
      <c r="C3">
        <v>5</v>
      </c>
      <c r="D3">
        <f t="shared" si="0"/>
        <v>0.69897000433601886</v>
      </c>
      <c r="E3">
        <f t="shared" si="1"/>
        <v>4.1699347385123653E-2</v>
      </c>
      <c r="F3">
        <f t="shared" si="2"/>
        <v>-8.5151810654168474E-3</v>
      </c>
      <c r="G3">
        <f t="shared" si="3"/>
        <v>4</v>
      </c>
      <c r="H3">
        <f t="shared" si="4"/>
        <v>0.25</v>
      </c>
      <c r="J3" t="s">
        <v>64</v>
      </c>
      <c r="K3">
        <f>AVERAGE(D2:D8)</f>
        <v>0.90317418496198854</v>
      </c>
    </row>
    <row r="4" spans="1:11" x14ac:dyDescent="0.35">
      <c r="A4">
        <v>3</v>
      </c>
      <c r="B4" t="s">
        <v>48</v>
      </c>
      <c r="C4">
        <v>5</v>
      </c>
      <c r="D4">
        <f t="shared" si="0"/>
        <v>0.69897000433601886</v>
      </c>
      <c r="E4">
        <f t="shared" si="1"/>
        <v>4.1699347385123653E-2</v>
      </c>
      <c r="F4">
        <f t="shared" si="2"/>
        <v>-8.5151810654168474E-3</v>
      </c>
      <c r="G4">
        <f t="shared" si="3"/>
        <v>2.6666666666666665</v>
      </c>
      <c r="H4">
        <f t="shared" si="4"/>
        <v>0.375</v>
      </c>
      <c r="J4" t="s">
        <v>65</v>
      </c>
      <c r="K4">
        <f>SUM(E2:E8)</f>
        <v>1.1171452200485779</v>
      </c>
    </row>
    <row r="5" spans="1:11" x14ac:dyDescent="0.35">
      <c r="A5">
        <v>4</v>
      </c>
      <c r="B5" t="s">
        <v>14</v>
      </c>
      <c r="C5">
        <v>6</v>
      </c>
      <c r="D5">
        <f t="shared" si="0"/>
        <v>0.77815125038364363</v>
      </c>
      <c r="E5">
        <f t="shared" si="1"/>
        <v>1.5630734170581109E-2</v>
      </c>
      <c r="F5">
        <f t="shared" si="2"/>
        <v>-1.9542002556200621E-3</v>
      </c>
      <c r="G5">
        <f t="shared" si="3"/>
        <v>2</v>
      </c>
      <c r="H5">
        <f t="shared" si="4"/>
        <v>0.5</v>
      </c>
      <c r="J5" t="s">
        <v>66</v>
      </c>
      <c r="K5">
        <f>SUM(F2:F8)</f>
        <v>0.1470506561941439</v>
      </c>
    </row>
    <row r="6" spans="1:11" x14ac:dyDescent="0.35">
      <c r="A6">
        <v>5</v>
      </c>
      <c r="B6" t="s">
        <v>35</v>
      </c>
      <c r="C6">
        <v>8</v>
      </c>
      <c r="D6">
        <f t="shared" si="0"/>
        <v>0.90308998699194354</v>
      </c>
      <c r="E6">
        <f t="shared" si="1"/>
        <v>7.089298159698187E-9</v>
      </c>
      <c r="F6">
        <f t="shared" si="2"/>
        <v>-5.9690451409031924E-13</v>
      </c>
      <c r="G6">
        <f t="shared" si="3"/>
        <v>1.6</v>
      </c>
      <c r="H6">
        <f t="shared" si="4"/>
        <v>0.625</v>
      </c>
      <c r="J6" t="s">
        <v>67</v>
      </c>
      <c r="K6">
        <f>VAR(D2:D8)</f>
        <v>0.18619087000809623</v>
      </c>
    </row>
    <row r="7" spans="1:11" x14ac:dyDescent="0.35">
      <c r="A7">
        <v>6</v>
      </c>
      <c r="B7" t="s">
        <v>41</v>
      </c>
      <c r="C7">
        <v>25</v>
      </c>
      <c r="D7">
        <f t="shared" si="0"/>
        <v>1.3979400086720377</v>
      </c>
      <c r="E7">
        <f t="shared" si="1"/>
        <v>0.24479322031148346</v>
      </c>
      <c r="F7">
        <f t="shared" si="2"/>
        <v>0.12111531928604666</v>
      </c>
      <c r="G7">
        <f t="shared" si="3"/>
        <v>1.3333333333333333</v>
      </c>
      <c r="H7">
        <f t="shared" si="4"/>
        <v>0.75</v>
      </c>
      <c r="J7" t="s">
        <v>68</v>
      </c>
      <c r="K7">
        <f>STDEV(D2:D8)</f>
        <v>0.4314984009334174</v>
      </c>
    </row>
    <row r="8" spans="1:11" x14ac:dyDescent="0.35">
      <c r="A8">
        <v>7</v>
      </c>
      <c r="B8" t="s">
        <v>21</v>
      </c>
      <c r="C8">
        <v>35</v>
      </c>
      <c r="D8">
        <f t="shared" si="0"/>
        <v>1.5440680443502757</v>
      </c>
      <c r="E8">
        <f t="shared" si="1"/>
        <v>0.41074493900161357</v>
      </c>
      <c r="F8">
        <f t="shared" si="2"/>
        <v>0.2632439091809507</v>
      </c>
      <c r="G8">
        <f t="shared" si="3"/>
        <v>1.1428571428571428</v>
      </c>
      <c r="H8">
        <f t="shared" si="4"/>
        <v>0.875</v>
      </c>
      <c r="J8" t="s">
        <v>69</v>
      </c>
      <c r="K8">
        <f>SKEW(D2:D8)</f>
        <v>0.42707699693523027</v>
      </c>
    </row>
    <row r="9" spans="1:11" x14ac:dyDescent="0.35">
      <c r="J9" t="s">
        <v>70</v>
      </c>
      <c r="K9">
        <v>0.4</v>
      </c>
    </row>
    <row r="10" spans="1:11" x14ac:dyDescent="0.35">
      <c r="J10" t="s">
        <v>71</v>
      </c>
      <c r="K10">
        <v>0.5</v>
      </c>
    </row>
    <row r="13" spans="1:11" x14ac:dyDescent="0.35">
      <c r="B13" t="s">
        <v>72</v>
      </c>
      <c r="C13" t="s">
        <v>77</v>
      </c>
      <c r="D13" t="s">
        <v>78</v>
      </c>
      <c r="E13" t="s">
        <v>73</v>
      </c>
      <c r="F13" t="s">
        <v>74</v>
      </c>
      <c r="G13" t="s">
        <v>75</v>
      </c>
      <c r="H13" s="1" t="s">
        <v>76</v>
      </c>
    </row>
    <row r="14" spans="1:11" x14ac:dyDescent="0.35">
      <c r="B14">
        <v>2</v>
      </c>
      <c r="C14">
        <v>-6.6000000000000003E-2</v>
      </c>
      <c r="D14">
        <v>-8.3000000000000004E-2</v>
      </c>
      <c r="E14">
        <f>(C14-D14)/($K$9-$K$10)</f>
        <v>-0.17000000000000004</v>
      </c>
      <c r="F14" s="2">
        <f>C14+(E14*($K$8-$K$9))</f>
        <v>-7.0603089478989148E-2</v>
      </c>
      <c r="G14" s="2">
        <f t="shared" ref="G14:G20" si="5">$K$3+(F14*$K$7)</f>
        <v>0.87270906475084575</v>
      </c>
      <c r="H14" s="3">
        <f t="shared" ref="H14:H20" si="6">10^G14</f>
        <v>7.4594887747686496</v>
      </c>
    </row>
    <row r="15" spans="1:11" x14ac:dyDescent="0.35">
      <c r="B15">
        <v>5</v>
      </c>
      <c r="C15">
        <v>0.81599999999999995</v>
      </c>
      <c r="D15">
        <v>0.80800000000000005</v>
      </c>
      <c r="E15">
        <f t="shared" ref="E15:E20" si="7">(C15-D15)/($K$9-$K$10)</f>
        <v>-7.9999999999998975E-2</v>
      </c>
      <c r="F15" s="2">
        <f t="shared" ref="F15:F20" si="8">C15+(E15*($K$8-$K$9))</f>
        <v>0.81383384024518157</v>
      </c>
      <c r="G15" s="2">
        <f t="shared" si="5"/>
        <v>1.2543421856532866</v>
      </c>
      <c r="H15" s="3">
        <f t="shared" si="6"/>
        <v>17.961482754836755</v>
      </c>
    </row>
    <row r="16" spans="1:11" x14ac:dyDescent="0.35">
      <c r="B16">
        <v>10</v>
      </c>
      <c r="C16">
        <v>1.3169999999999999</v>
      </c>
      <c r="D16">
        <v>1.323</v>
      </c>
      <c r="E16">
        <f t="shared" si="7"/>
        <v>6.0000000000000067E-2</v>
      </c>
      <c r="F16" s="2">
        <f t="shared" si="8"/>
        <v>1.3186246198161138</v>
      </c>
      <c r="G16" s="2">
        <f t="shared" si="5"/>
        <v>1.4721585998440769</v>
      </c>
      <c r="H16" s="3">
        <f t="shared" si="6"/>
        <v>29.659143129465981</v>
      </c>
    </row>
    <row r="17" spans="2:8" x14ac:dyDescent="0.35">
      <c r="B17">
        <v>25</v>
      </c>
      <c r="C17">
        <v>1.88</v>
      </c>
      <c r="D17">
        <v>1.91</v>
      </c>
      <c r="E17">
        <f t="shared" si="7"/>
        <v>0.30000000000000032</v>
      </c>
      <c r="F17" s="2">
        <f t="shared" si="8"/>
        <v>1.8881230990805691</v>
      </c>
      <c r="G17" s="2">
        <f t="shared" si="5"/>
        <v>1.7178962829807025</v>
      </c>
      <c r="H17" s="3">
        <f t="shared" si="6"/>
        <v>52.227144666721408</v>
      </c>
    </row>
    <row r="18" spans="2:8" x14ac:dyDescent="0.35">
      <c r="B18">
        <v>50</v>
      </c>
      <c r="C18">
        <v>2.2610000000000001</v>
      </c>
      <c r="D18">
        <v>2.3109999999999999</v>
      </c>
      <c r="E18">
        <f t="shared" si="7"/>
        <v>0.49999999999999833</v>
      </c>
      <c r="F18" s="2">
        <f t="shared" si="8"/>
        <v>2.2745384984676154</v>
      </c>
      <c r="G18" s="2">
        <f t="shared" si="5"/>
        <v>1.8846339099122609</v>
      </c>
      <c r="H18" s="3">
        <f t="shared" si="6"/>
        <v>76.671491180390873</v>
      </c>
    </row>
    <row r="19" spans="2:8" x14ac:dyDescent="0.35">
      <c r="B19">
        <v>100</v>
      </c>
      <c r="C19">
        <v>2.6150000000000002</v>
      </c>
      <c r="D19">
        <v>2.6859999999999999</v>
      </c>
      <c r="E19">
        <f t="shared" si="7"/>
        <v>0.70999999999999741</v>
      </c>
      <c r="F19" s="2">
        <f t="shared" si="8"/>
        <v>2.6342246678240135</v>
      </c>
      <c r="G19" s="2">
        <f t="shared" si="5"/>
        <v>2.039837916827413</v>
      </c>
      <c r="H19" s="3">
        <f t="shared" si="6"/>
        <v>109.60690555424137</v>
      </c>
    </row>
    <row r="20" spans="2:8" x14ac:dyDescent="0.35">
      <c r="B20">
        <v>200</v>
      </c>
      <c r="C20">
        <v>2.9489999999999998</v>
      </c>
      <c r="D20">
        <v>3.0409999999999999</v>
      </c>
      <c r="E20">
        <f t="shared" si="7"/>
        <v>0.92000000000000104</v>
      </c>
      <c r="F20" s="2">
        <f t="shared" si="8"/>
        <v>2.9739108371804117</v>
      </c>
      <c r="G20" s="2">
        <f t="shared" si="5"/>
        <v>2.186411955723897</v>
      </c>
      <c r="H20" s="3">
        <f t="shared" si="6"/>
        <v>153.60733544763684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FC118-2043-4397-B501-F899A7AFE8D9}">
  <dimension ref="A1:K20"/>
  <sheetViews>
    <sheetView tabSelected="1" workbookViewId="0">
      <selection activeCell="E8" sqref="E8"/>
    </sheetView>
  </sheetViews>
  <sheetFormatPr defaultRowHeight="14.5" x14ac:dyDescent="0.35"/>
  <sheetData>
    <row r="1" spans="1:11" x14ac:dyDescent="0.35">
      <c r="A1" t="s">
        <v>54</v>
      </c>
      <c r="B1" t="s">
        <v>55</v>
      </c>
      <c r="C1" t="s">
        <v>56</v>
      </c>
      <c r="D1" t="s">
        <v>57</v>
      </c>
      <c r="E1" t="s">
        <v>58</v>
      </c>
      <c r="F1" t="s">
        <v>59</v>
      </c>
      <c r="G1" t="s">
        <v>60</v>
      </c>
      <c r="H1" t="s">
        <v>61</v>
      </c>
      <c r="J1" t="s">
        <v>62</v>
      </c>
      <c r="K1">
        <f>COUNT(C2:C10)</f>
        <v>7</v>
      </c>
    </row>
    <row r="2" spans="1:11" x14ac:dyDescent="0.35">
      <c r="A2">
        <v>1</v>
      </c>
      <c r="B2" t="s">
        <v>8</v>
      </c>
      <c r="C2">
        <v>1.65</v>
      </c>
      <c r="D2">
        <f t="shared" ref="D2:D8" si="0">LOG(C2)</f>
        <v>0.21748394421390627</v>
      </c>
      <c r="E2">
        <f t="shared" ref="E2:E8" si="1">(D2-$K$3)^2</f>
        <v>0.46201140671161034</v>
      </c>
      <c r="F2">
        <f t="shared" ref="F2:F10" si="2">(D2-$K$3)^3</f>
        <v>-0.31403571813218489</v>
      </c>
      <c r="G2">
        <f t="shared" ref="G2:G10" si="3">($K$1+1)/A2</f>
        <v>8</v>
      </c>
      <c r="H2">
        <f t="shared" ref="H2:H8" si="4">1/G2</f>
        <v>0.125</v>
      </c>
      <c r="J2" t="s">
        <v>63</v>
      </c>
      <c r="K2">
        <f>AVERAGE(C2:C8)</f>
        <v>13.441428571428572</v>
      </c>
    </row>
    <row r="3" spans="1:11" x14ac:dyDescent="0.35">
      <c r="A3">
        <v>2</v>
      </c>
      <c r="B3" t="s">
        <v>48</v>
      </c>
      <c r="C3">
        <v>3.05</v>
      </c>
      <c r="D3">
        <f t="shared" si="0"/>
        <v>0.48429983934678583</v>
      </c>
      <c r="E3">
        <f t="shared" si="1"/>
        <v>0.1704850180773104</v>
      </c>
      <c r="F3">
        <f t="shared" si="2"/>
        <v>-7.0392976603441806E-2</v>
      </c>
      <c r="G3">
        <f t="shared" si="3"/>
        <v>4</v>
      </c>
      <c r="H3">
        <f t="shared" si="4"/>
        <v>0.25</v>
      </c>
      <c r="J3" t="s">
        <v>64</v>
      </c>
      <c r="K3">
        <f>AVERAGE(D2:D8)</f>
        <v>0.89719815379879519</v>
      </c>
    </row>
    <row r="4" spans="1:11" x14ac:dyDescent="0.35">
      <c r="A4">
        <v>3</v>
      </c>
      <c r="B4" t="s">
        <v>28</v>
      </c>
      <c r="C4">
        <v>4.92</v>
      </c>
      <c r="D4">
        <f t="shared" si="0"/>
        <v>0.69196510276736034</v>
      </c>
      <c r="E4">
        <f t="shared" si="1"/>
        <v>4.2120605235671543E-2</v>
      </c>
      <c r="F4">
        <f t="shared" si="2"/>
        <v>-8.6445403238074991E-3</v>
      </c>
      <c r="G4">
        <f t="shared" si="3"/>
        <v>2.6666666666666665</v>
      </c>
      <c r="H4">
        <f t="shared" si="4"/>
        <v>0.375</v>
      </c>
      <c r="J4" t="s">
        <v>65</v>
      </c>
      <c r="K4">
        <f>SUM(E2:E8)</f>
        <v>1.481137139203947</v>
      </c>
    </row>
    <row r="5" spans="1:11" x14ac:dyDescent="0.35">
      <c r="A5">
        <v>4</v>
      </c>
      <c r="B5" t="s">
        <v>35</v>
      </c>
      <c r="C5">
        <v>7.03</v>
      </c>
      <c r="D5">
        <f t="shared" si="0"/>
        <v>0.84695532501982396</v>
      </c>
      <c r="E5">
        <f t="shared" si="1"/>
        <v>2.5243418437130203E-3</v>
      </c>
      <c r="F5">
        <f t="shared" si="2"/>
        <v>-1.2683007503326585E-4</v>
      </c>
      <c r="G5">
        <f t="shared" si="3"/>
        <v>2</v>
      </c>
      <c r="H5">
        <f t="shared" si="4"/>
        <v>0.5</v>
      </c>
      <c r="J5" t="s">
        <v>66</v>
      </c>
      <c r="K5">
        <f>SUM(F2:F8)</f>
        <v>0.11690619548762402</v>
      </c>
    </row>
    <row r="6" spans="1:11" x14ac:dyDescent="0.35">
      <c r="A6">
        <v>5</v>
      </c>
      <c r="B6" t="s">
        <v>14</v>
      </c>
      <c r="C6">
        <v>9.7899999999999991</v>
      </c>
      <c r="D6">
        <f t="shared" si="0"/>
        <v>0.99078269180313783</v>
      </c>
      <c r="E6">
        <f t="shared" si="1"/>
        <v>8.7580657534862497E-3</v>
      </c>
      <c r="F6">
        <f t="shared" si="2"/>
        <v>8.1961953735166561E-4</v>
      </c>
      <c r="G6">
        <f t="shared" si="3"/>
        <v>1.6</v>
      </c>
      <c r="H6">
        <f t="shared" si="4"/>
        <v>0.625</v>
      </c>
      <c r="J6" t="s">
        <v>67</v>
      </c>
      <c r="K6">
        <f>VAR(D2:D8)</f>
        <v>0.24685618986732427</v>
      </c>
    </row>
    <row r="7" spans="1:11" x14ac:dyDescent="0.35">
      <c r="A7">
        <v>6</v>
      </c>
      <c r="B7" t="s">
        <v>21</v>
      </c>
      <c r="C7">
        <v>28.83</v>
      </c>
      <c r="D7">
        <f t="shared" si="0"/>
        <v>1.4598446423882079</v>
      </c>
      <c r="E7">
        <f t="shared" si="1"/>
        <v>0.31657107112199612</v>
      </c>
      <c r="F7">
        <f t="shared" si="2"/>
        <v>0.17811760155578035</v>
      </c>
      <c r="G7">
        <f t="shared" si="3"/>
        <v>1.3333333333333333</v>
      </c>
      <c r="H7">
        <f t="shared" si="4"/>
        <v>0.75</v>
      </c>
      <c r="J7" t="s">
        <v>68</v>
      </c>
      <c r="K7">
        <f>STDEV(D2:D8)</f>
        <v>0.49684624368845165</v>
      </c>
    </row>
    <row r="8" spans="1:11" x14ac:dyDescent="0.35">
      <c r="A8">
        <v>7</v>
      </c>
      <c r="B8" t="s">
        <v>41</v>
      </c>
      <c r="C8">
        <v>38.82</v>
      </c>
      <c r="D8">
        <f t="shared" si="0"/>
        <v>1.589055531052344</v>
      </c>
      <c r="E8">
        <f t="shared" si="1"/>
        <v>0.47866663046015934</v>
      </c>
      <c r="F8">
        <f t="shared" si="2"/>
        <v>0.33116903952895949</v>
      </c>
      <c r="G8">
        <f t="shared" si="3"/>
        <v>1.1428571428571428</v>
      </c>
      <c r="H8">
        <f t="shared" si="4"/>
        <v>0.875</v>
      </c>
      <c r="J8" t="s">
        <v>69</v>
      </c>
      <c r="K8">
        <f>SKEW(D2:D8)</f>
        <v>0.22240691208407395</v>
      </c>
    </row>
    <row r="9" spans="1:11" x14ac:dyDescent="0.35">
      <c r="J9" t="s">
        <v>70</v>
      </c>
      <c r="K9">
        <v>0.2</v>
      </c>
    </row>
    <row r="10" spans="1:11" x14ac:dyDescent="0.35">
      <c r="J10" t="s">
        <v>71</v>
      </c>
      <c r="K10">
        <v>0.3</v>
      </c>
    </row>
    <row r="13" spans="1:11" x14ac:dyDescent="0.35">
      <c r="B13" t="s">
        <v>72</v>
      </c>
      <c r="C13" t="s">
        <v>80</v>
      </c>
      <c r="D13" t="s">
        <v>79</v>
      </c>
      <c r="E13" t="s">
        <v>73</v>
      </c>
      <c r="F13" t="s">
        <v>74</v>
      </c>
      <c r="G13" t="s">
        <v>75</v>
      </c>
      <c r="H13" s="1" t="s">
        <v>76</v>
      </c>
    </row>
    <row r="14" spans="1:11" x14ac:dyDescent="0.35">
      <c r="B14">
        <v>2</v>
      </c>
      <c r="C14">
        <v>-3.3000000000000002E-2</v>
      </c>
      <c r="D14">
        <v>-0.05</v>
      </c>
      <c r="E14">
        <f>(C14-D14)/($K$9-$K$10)</f>
        <v>-0.17000000000000004</v>
      </c>
      <c r="F14" s="2">
        <f>C14+(E14*($K$8-$K$9))</f>
        <v>-3.680917505429257E-2</v>
      </c>
      <c r="G14" s="2">
        <f t="shared" ref="G14:G20" si="5">$K$3+(F14*$K$7)</f>
        <v>0.87890965343979932</v>
      </c>
      <c r="H14" s="3">
        <f t="shared" ref="H14:H20" si="6">10^G14</f>
        <v>7.5667546696288834</v>
      </c>
    </row>
    <row r="15" spans="1:11" x14ac:dyDescent="0.35">
      <c r="B15">
        <v>5</v>
      </c>
      <c r="C15">
        <v>0.83</v>
      </c>
      <c r="D15">
        <v>0.82399999999999995</v>
      </c>
      <c r="E15">
        <f t="shared" ref="E15:E20" si="7">(C15-D15)/($K$9-$K$10)</f>
        <v>-6.0000000000000067E-2</v>
      </c>
      <c r="F15" s="2">
        <f t="shared" ref="F15:F20" si="8">C15+(E15*($K$8-$K$9))</f>
        <v>0.82865558527495553</v>
      </c>
      <c r="G15" s="2">
        <f t="shared" si="5"/>
        <v>1.3089125686541123</v>
      </c>
      <c r="H15" s="3">
        <f t="shared" si="6"/>
        <v>20.366320255139563</v>
      </c>
    </row>
    <row r="16" spans="1:11" x14ac:dyDescent="0.35">
      <c r="B16">
        <v>10</v>
      </c>
      <c r="C16">
        <v>1.3009999999999999</v>
      </c>
      <c r="D16">
        <v>1.3089999999999999</v>
      </c>
      <c r="E16">
        <f t="shared" si="7"/>
        <v>8.0000000000000085E-2</v>
      </c>
      <c r="F16" s="2">
        <f t="shared" si="8"/>
        <v>1.3027925529667259</v>
      </c>
      <c r="G16" s="2">
        <f t="shared" si="5"/>
        <v>1.5444857400456011</v>
      </c>
      <c r="H16" s="3">
        <f t="shared" si="6"/>
        <v>35.033678488901693</v>
      </c>
    </row>
    <row r="17" spans="2:8" x14ac:dyDescent="0.35">
      <c r="B17">
        <v>25</v>
      </c>
      <c r="C17">
        <v>1.8180000000000001</v>
      </c>
      <c r="D17">
        <v>1.849</v>
      </c>
      <c r="E17">
        <f t="shared" si="7"/>
        <v>0.30999999999999922</v>
      </c>
      <c r="F17" s="2">
        <f t="shared" si="8"/>
        <v>1.8249461427460629</v>
      </c>
      <c r="G17" s="2">
        <f t="shared" si="5"/>
        <v>1.8039157897559055</v>
      </c>
      <c r="H17" s="3">
        <f t="shared" si="6"/>
        <v>63.667205742892804</v>
      </c>
    </row>
    <row r="18" spans="2:8" x14ac:dyDescent="0.35">
      <c r="B18">
        <v>50</v>
      </c>
      <c r="C18">
        <v>2.1589999999999998</v>
      </c>
      <c r="D18">
        <v>2.2109999999999999</v>
      </c>
      <c r="E18">
        <f t="shared" si="7"/>
        <v>0.52000000000000057</v>
      </c>
      <c r="F18" s="2">
        <f t="shared" si="8"/>
        <v>2.1706515942837181</v>
      </c>
      <c r="G18" s="2">
        <f t="shared" si="5"/>
        <v>1.9756782447750094</v>
      </c>
      <c r="H18" s="3">
        <f t="shared" si="6"/>
        <v>94.553638341436439</v>
      </c>
    </row>
    <row r="19" spans="2:8" x14ac:dyDescent="0.35">
      <c r="B19">
        <v>100</v>
      </c>
      <c r="C19">
        <v>2.472</v>
      </c>
      <c r="D19">
        <v>2.544</v>
      </c>
      <c r="E19">
        <f t="shared" si="7"/>
        <v>0.72000000000000075</v>
      </c>
      <c r="F19" s="2">
        <f t="shared" si="8"/>
        <v>2.4881329767005331</v>
      </c>
      <c r="G19" s="2">
        <f t="shared" si="5"/>
        <v>2.1334176770698208</v>
      </c>
      <c r="H19" s="3">
        <f t="shared" si="6"/>
        <v>135.96204152583968</v>
      </c>
    </row>
    <row r="20" spans="2:8" x14ac:dyDescent="0.35">
      <c r="B20">
        <v>200</v>
      </c>
      <c r="C20">
        <v>2.7629999999999999</v>
      </c>
      <c r="D20">
        <v>2.8559999999999999</v>
      </c>
      <c r="E20">
        <f t="shared" si="7"/>
        <v>0.92999999999999994</v>
      </c>
      <c r="F20" s="2">
        <f t="shared" si="8"/>
        <v>2.7838384282381887</v>
      </c>
      <c r="G20" s="2">
        <f t="shared" si="5"/>
        <v>2.2803378199045028</v>
      </c>
      <c r="H20" s="3">
        <f t="shared" si="6"/>
        <v>190.69434744901528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duration</vt:lpstr>
      <vt:lpstr>magnitude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Syam</cp:lastModifiedBy>
  <dcterms:modified xsi:type="dcterms:W3CDTF">2019-04-16T09:34:06Z</dcterms:modified>
</cp:coreProperties>
</file>