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Anzobsky pereval\"/>
    </mc:Choice>
  </mc:AlternateContent>
  <xr:revisionPtr revIDLastSave="0" documentId="13_ncr:1_{1B68E3D7-307C-421F-951F-61C5ABF784E0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6" i="3"/>
  <c r="E15" i="3"/>
  <c r="E14" i="3"/>
  <c r="D8" i="3"/>
  <c r="D7" i="3"/>
  <c r="D6" i="3"/>
  <c r="D5" i="3"/>
  <c r="D4" i="3"/>
  <c r="D3" i="3"/>
  <c r="K2" i="3"/>
  <c r="D2" i="3"/>
  <c r="K1" i="3"/>
  <c r="G7" i="3" s="1"/>
  <c r="H7" i="3" s="1"/>
  <c r="K8" i="2"/>
  <c r="K7" i="2"/>
  <c r="K5" i="2"/>
  <c r="K6" i="2"/>
  <c r="K4" i="2"/>
  <c r="K3" i="2"/>
  <c r="K2" i="2"/>
  <c r="E20" i="2"/>
  <c r="E19" i="2"/>
  <c r="E18" i="2"/>
  <c r="E17" i="2"/>
  <c r="E16" i="2"/>
  <c r="E15" i="2"/>
  <c r="E14" i="2"/>
  <c r="D8" i="2"/>
  <c r="D7" i="2"/>
  <c r="D6" i="2"/>
  <c r="D5" i="2"/>
  <c r="D4" i="2"/>
  <c r="D3" i="2"/>
  <c r="D2" i="2"/>
  <c r="K1" i="2"/>
  <c r="I9" i="1"/>
  <c r="I6" i="1"/>
  <c r="I8" i="1"/>
  <c r="I5" i="1"/>
  <c r="I3" i="1"/>
  <c r="I4" i="1"/>
  <c r="H9" i="1"/>
  <c r="H6" i="1"/>
  <c r="H8" i="1"/>
  <c r="H5" i="1"/>
  <c r="H3" i="1"/>
  <c r="H4" i="1"/>
  <c r="I7" i="1"/>
  <c r="H7" i="1"/>
  <c r="K8" i="3" l="1"/>
  <c r="F19" i="3" s="1"/>
  <c r="F14" i="3"/>
  <c r="F18" i="3"/>
  <c r="F15" i="3"/>
  <c r="F16" i="3"/>
  <c r="F20" i="3"/>
  <c r="F17" i="3"/>
  <c r="G2" i="3"/>
  <c r="H2" i="3" s="1"/>
  <c r="K3" i="3"/>
  <c r="E5" i="3" s="1"/>
  <c r="G4" i="3"/>
  <c r="H4" i="3" s="1"/>
  <c r="G6" i="3"/>
  <c r="H6" i="3" s="1"/>
  <c r="K7" i="3"/>
  <c r="G8" i="3"/>
  <c r="H8" i="3" s="1"/>
  <c r="G3" i="3"/>
  <c r="H3" i="3" s="1"/>
  <c r="G5" i="3"/>
  <c r="H5" i="3" s="1"/>
  <c r="K6" i="3"/>
  <c r="F7" i="2"/>
  <c r="F2" i="2"/>
  <c r="F4" i="2"/>
  <c r="F5" i="2"/>
  <c r="F3" i="2"/>
  <c r="G2" i="2"/>
  <c r="H2" i="2" s="1"/>
  <c r="E3" i="2"/>
  <c r="G4" i="2"/>
  <c r="H4" i="2" s="1"/>
  <c r="E5" i="2"/>
  <c r="G6" i="2"/>
  <c r="H6" i="2" s="1"/>
  <c r="E7" i="2"/>
  <c r="G8" i="2"/>
  <c r="H8" i="2" s="1"/>
  <c r="E4" i="2"/>
  <c r="G5" i="2"/>
  <c r="H5" i="2" s="1"/>
  <c r="E6" i="2"/>
  <c r="F14" i="2"/>
  <c r="G14" i="2" s="1"/>
  <c r="H14" i="2" s="1"/>
  <c r="E2" i="2"/>
  <c r="G3" i="2"/>
  <c r="H3" i="2" s="1"/>
  <c r="G7" i="2"/>
  <c r="H7" i="2" s="1"/>
  <c r="E8" i="2"/>
  <c r="F6" i="2"/>
  <c r="F8" i="2"/>
  <c r="E7" i="3" l="1"/>
  <c r="F5" i="3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F8" i="3"/>
  <c r="F6" i="3"/>
  <c r="F4" i="3"/>
  <c r="F2" i="3"/>
  <c r="E8" i="3"/>
  <c r="F7" i="3"/>
  <c r="E6" i="3"/>
  <c r="E2" i="3"/>
  <c r="E3" i="3"/>
  <c r="E4" i="3"/>
  <c r="F3" i="3"/>
  <c r="F20" i="2"/>
  <c r="G20" i="2" s="1"/>
  <c r="H20" i="2" s="1"/>
  <c r="F16" i="2"/>
  <c r="G16" i="2" s="1"/>
  <c r="H16" i="2" s="1"/>
  <c r="F17" i="2"/>
  <c r="G17" i="2" s="1"/>
  <c r="H17" i="2" s="1"/>
  <c r="F19" i="2"/>
  <c r="G19" i="2" s="1"/>
  <c r="H19" i="2" s="1"/>
  <c r="F18" i="2"/>
  <c r="G18" i="2" s="1"/>
  <c r="H18" i="2" s="1"/>
  <c r="F15" i="2"/>
  <c r="G15" i="2" s="1"/>
  <c r="H15" i="2" s="1"/>
  <c r="K4" i="3" l="1"/>
  <c r="K5" i="3"/>
</calcChain>
</file>

<file path=xl/sharedStrings.xml><?xml version="1.0" encoding="utf-8"?>
<sst xmlns="http://schemas.openxmlformats.org/spreadsheetml/2006/main" count="123" uniqueCount="82">
  <si>
    <t>Anzobsky pereval</t>
  </si>
  <si>
    <t>start_date</t>
  </si>
  <si>
    <t>end_date</t>
  </si>
  <si>
    <t>duration</t>
  </si>
  <si>
    <t>peak</t>
  </si>
  <si>
    <t>sum</t>
  </si>
  <si>
    <t>average</t>
  </si>
  <si>
    <t>median</t>
  </si>
  <si>
    <t>06/01/1940</t>
  </si>
  <si>
    <t>09/01/1942</t>
  </si>
  <si>
    <t>27</t>
  </si>
  <si>
    <t>-1.71</t>
  </si>
  <si>
    <t>-31.97</t>
  </si>
  <si>
    <t>-1.18</t>
  </si>
  <si>
    <t>-1.27</t>
  </si>
  <si>
    <t>05/01/1943</t>
  </si>
  <si>
    <t>09/01/1949</t>
  </si>
  <si>
    <t>76</t>
  </si>
  <si>
    <t>-2.5</t>
  </si>
  <si>
    <t>-101.74</t>
  </si>
  <si>
    <t>-1.34</t>
  </si>
  <si>
    <t>-1.31</t>
  </si>
  <si>
    <t>02/01/1950</t>
  </si>
  <si>
    <t>05/01/1951</t>
  </si>
  <si>
    <t>15</t>
  </si>
  <si>
    <t>-1.39</t>
  </si>
  <si>
    <t>-16.2</t>
  </si>
  <si>
    <t>-1.08</t>
  </si>
  <si>
    <t>-1.07</t>
  </si>
  <si>
    <t>02/01/1955</t>
  </si>
  <si>
    <t>11/01/1957</t>
  </si>
  <si>
    <t>33</t>
  </si>
  <si>
    <t>-2.25</t>
  </si>
  <si>
    <t>-42.07</t>
  </si>
  <si>
    <t>-1.35</t>
  </si>
  <si>
    <t>03/01/1971</t>
  </si>
  <si>
    <t>03/01/1972</t>
  </si>
  <si>
    <t>12</t>
  </si>
  <si>
    <t>-2.57</t>
  </si>
  <si>
    <t>-15.78</t>
  </si>
  <si>
    <t>-1.32</t>
  </si>
  <si>
    <t>11/01/1973</t>
  </si>
  <si>
    <t>06/01/1974</t>
  </si>
  <si>
    <t>7</t>
  </si>
  <si>
    <t>-1.11</t>
  </si>
  <si>
    <t>-3.01</t>
  </si>
  <si>
    <t>-0.43</t>
  </si>
  <si>
    <t>-0.36</t>
  </si>
  <si>
    <t>11/01/1985</t>
  </si>
  <si>
    <t>12/01/1986</t>
  </si>
  <si>
    <t>13</t>
  </si>
  <si>
    <t>-4.57</t>
  </si>
  <si>
    <t>-0.35</t>
  </si>
  <si>
    <t>-0.25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</si>
  <si>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</si>
  <si>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</si>
  <si>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</si>
  <si>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</si>
  <si>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</si>
  <si>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</si>
  <si>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</si>
  <si>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</si>
  <si>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</si>
  <si>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</si>
  <si>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</si>
  <si>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</si>
  <si>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</si>
  <si>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</si>
  <si>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</si>
  <si>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</si>
  <si>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</si>
  <si>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</si>
  <si>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</si>
  <si>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</si>
  <si>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(-0.2)</t>
  </si>
  <si>
    <t>Slope</t>
  </si>
  <si>
    <t>K calculated</t>
  </si>
  <si>
    <t>Log Q</t>
  </si>
  <si>
    <t>Q</t>
  </si>
  <si>
    <t>K (0.6)</t>
  </si>
  <si>
    <t>K (0.7)</t>
  </si>
  <si>
    <t>K (-0.1)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</si>
</sst>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workbookViewId="0">
      <selection activeCell="I3" sqref="I3:I9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54</v>
      </c>
    </row>
    <row r="3" spans="1:9" x14ac:dyDescent="0.35">
      <c r="A3" t="s">
        <v>41</v>
      </c>
      <c r="B3" t="s">
        <v>42</v>
      </c>
      <c r="C3" t="s">
        <v>43</v>
      </c>
      <c r="D3" t="s">
        <v>44</v>
      </c>
      <c r="E3" t="s">
        <v>45</v>
      </c>
      <c r="F3" t="s">
        <v>46</v>
      </c>
      <c r="G3" t="s">
        <v>47</v>
      </c>
      <c r="H3">
        <f>C3*1</f>
        <v>7</v>
      </c>
      <c r="I3">
        <f>E3*-1</f>
        <v>3.01</v>
      </c>
    </row>
    <row r="4" spans="1:9" x14ac:dyDescent="0.35">
      <c r="A4" t="s">
        <v>48</v>
      </c>
      <c r="B4" t="s">
        <v>49</v>
      </c>
      <c r="C4" t="s">
        <v>50</v>
      </c>
      <c r="D4" t="s">
        <v>25</v>
      </c>
      <c r="E4" t="s">
        <v>51</v>
      </c>
      <c r="F4" t="s">
        <v>52</v>
      </c>
      <c r="G4" t="s">
        <v>53</v>
      </c>
      <c r="H4">
        <f>C4*1</f>
        <v>13</v>
      </c>
      <c r="I4">
        <f>E4*-1</f>
        <v>4.57</v>
      </c>
    </row>
    <row r="5" spans="1:9" x14ac:dyDescent="0.35">
      <c r="A5" t="s">
        <v>35</v>
      </c>
      <c r="B5" t="s">
        <v>36</v>
      </c>
      <c r="C5" t="s">
        <v>37</v>
      </c>
      <c r="D5" t="s">
        <v>38</v>
      </c>
      <c r="E5" t="s">
        <v>39</v>
      </c>
      <c r="F5" t="s">
        <v>40</v>
      </c>
      <c r="G5" t="s">
        <v>40</v>
      </c>
      <c r="H5">
        <f>C5*1</f>
        <v>12</v>
      </c>
      <c r="I5">
        <f>E5*-1</f>
        <v>15.78</v>
      </c>
    </row>
    <row r="6" spans="1:9" x14ac:dyDescent="0.35">
      <c r="A6" t="s">
        <v>22</v>
      </c>
      <c r="B6" t="s">
        <v>23</v>
      </c>
      <c r="C6" t="s">
        <v>24</v>
      </c>
      <c r="D6" t="s">
        <v>25</v>
      </c>
      <c r="E6" t="s">
        <v>26</v>
      </c>
      <c r="F6" t="s">
        <v>27</v>
      </c>
      <c r="G6" t="s">
        <v>28</v>
      </c>
      <c r="H6">
        <f>C6*1</f>
        <v>15</v>
      </c>
      <c r="I6">
        <f>E6*-1</f>
        <v>16.2</v>
      </c>
    </row>
    <row r="7" spans="1:9" x14ac:dyDescent="0.3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13</v>
      </c>
      <c r="G7" t="s">
        <v>14</v>
      </c>
      <c r="H7">
        <f>C7*1</f>
        <v>27</v>
      </c>
      <c r="I7">
        <f>E7*-1</f>
        <v>31.97</v>
      </c>
    </row>
    <row r="8" spans="1:9" x14ac:dyDescent="0.35">
      <c r="A8" t="s">
        <v>29</v>
      </c>
      <c r="B8" t="s">
        <v>30</v>
      </c>
      <c r="C8" t="s">
        <v>31</v>
      </c>
      <c r="D8" t="s">
        <v>32</v>
      </c>
      <c r="E8" t="s">
        <v>33</v>
      </c>
      <c r="F8" t="s">
        <v>14</v>
      </c>
      <c r="G8" t="s">
        <v>34</v>
      </c>
      <c r="H8">
        <f>C8*1</f>
        <v>33</v>
      </c>
      <c r="I8">
        <f>E8*-1</f>
        <v>42.07</v>
      </c>
    </row>
    <row r="9" spans="1:9" x14ac:dyDescent="0.35">
      <c r="A9" t="s">
        <v>15</v>
      </c>
      <c r="B9" t="s">
        <v>16</v>
      </c>
      <c r="C9" t="s">
        <v>17</v>
      </c>
      <c r="D9" t="s">
        <v>18</v>
      </c>
      <c r="E9" t="s">
        <v>19</v>
      </c>
      <c r="F9" t="s">
        <v>20</v>
      </c>
      <c r="G9" t="s">
        <v>21</v>
      </c>
      <c r="H9">
        <f>C9*1</f>
        <v>76</v>
      </c>
      <c r="I9">
        <f>E9*-1</f>
        <v>101.74</v>
      </c>
    </row>
  </sheetData>
  <sortState xmlns:xlrd2="http://schemas.microsoft.com/office/spreadsheetml/2017/richdata2" ref="A3:I9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BD58-CBF8-44E1-9A46-F41675A64835}">
  <dimension ref="A1:K20"/>
  <sheetViews>
    <sheetView workbookViewId="0">
      <selection activeCell="J15" sqref="J15"/>
    </sheetView>
  </sheetViews>
  <sheetFormatPr defaultRowHeight="14.5" x14ac:dyDescent="0.35"/>
  <sheetData>
    <row r="1" spans="1:11" x14ac:dyDescent="0.3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J1" t="s">
        <v>63</v>
      </c>
      <c r="K1">
        <f>COUNT(C2:C10)</f>
        <v>7</v>
      </c>
    </row>
    <row r="2" spans="1:11" x14ac:dyDescent="0.35">
      <c r="A2">
        <v>1</v>
      </c>
      <c r="B2" t="s">
        <v>41</v>
      </c>
      <c r="C2">
        <v>7</v>
      </c>
      <c r="D2">
        <f t="shared" ref="D2:D10" si="0">LOG(C2)</f>
        <v>0.84509804001425681</v>
      </c>
      <c r="E2">
        <f t="shared" ref="E2:E10" si="1">(D2-$K$3)^2</f>
        <v>0.19984973190365757</v>
      </c>
      <c r="F2">
        <f t="shared" ref="F2:F10" si="2">(D2-$K$3)^3</f>
        <v>-8.9341935133207442E-2</v>
      </c>
      <c r="G2">
        <f t="shared" ref="G2:G10" si="3">($K$1+1)/A2</f>
        <v>8</v>
      </c>
      <c r="H2">
        <f t="shared" ref="H2:H10" si="4">1/G2</f>
        <v>0.125</v>
      </c>
      <c r="J2" t="s">
        <v>64</v>
      </c>
      <c r="K2">
        <f>AVERAGE(C2:C8)</f>
        <v>26.142857142857142</v>
      </c>
    </row>
    <row r="3" spans="1:11" x14ac:dyDescent="0.35">
      <c r="A3">
        <v>2</v>
      </c>
      <c r="B3" t="s">
        <v>35</v>
      </c>
      <c r="C3">
        <v>12</v>
      </c>
      <c r="D3">
        <f t="shared" si="0"/>
        <v>1.0791812460476249</v>
      </c>
      <c r="E3">
        <f t="shared" si="1"/>
        <v>4.5352963820163968E-2</v>
      </c>
      <c r="F3">
        <f t="shared" si="2"/>
        <v>-9.6584738933138924E-3</v>
      </c>
      <c r="G3">
        <f t="shared" si="3"/>
        <v>4</v>
      </c>
      <c r="H3">
        <f t="shared" si="4"/>
        <v>0.25</v>
      </c>
      <c r="J3" t="s">
        <v>65</v>
      </c>
      <c r="K3">
        <f>AVERAGE(D2:D8)</f>
        <v>1.2921435991060093</v>
      </c>
    </row>
    <row r="4" spans="1:11" x14ac:dyDescent="0.35">
      <c r="A4">
        <v>3</v>
      </c>
      <c r="B4" t="s">
        <v>48</v>
      </c>
      <c r="C4">
        <v>13</v>
      </c>
      <c r="D4">
        <f t="shared" si="0"/>
        <v>1.1139433523068367</v>
      </c>
      <c r="E4">
        <f t="shared" si="1"/>
        <v>3.1755327959286012E-2</v>
      </c>
      <c r="F4">
        <f t="shared" si="2"/>
        <v>-5.6588072795334321E-3</v>
      </c>
      <c r="G4">
        <f t="shared" si="3"/>
        <v>2.6666666666666665</v>
      </c>
      <c r="H4">
        <f t="shared" si="4"/>
        <v>0.375</v>
      </c>
      <c r="J4" t="s">
        <v>66</v>
      </c>
      <c r="K4">
        <f>SUM(E2:E8)</f>
        <v>0.70758431571721714</v>
      </c>
    </row>
    <row r="5" spans="1:11" x14ac:dyDescent="0.35">
      <c r="A5">
        <v>4</v>
      </c>
      <c r="B5" t="s">
        <v>22</v>
      </c>
      <c r="C5">
        <v>15</v>
      </c>
      <c r="D5">
        <f t="shared" si="0"/>
        <v>1.1760912590556813</v>
      </c>
      <c r="E5">
        <f t="shared" si="1"/>
        <v>1.346814563115695E-2</v>
      </c>
      <c r="F5">
        <f t="shared" si="2"/>
        <v>-1.5630098166343651E-3</v>
      </c>
      <c r="G5">
        <f t="shared" si="3"/>
        <v>2</v>
      </c>
      <c r="H5">
        <f t="shared" si="4"/>
        <v>0.5</v>
      </c>
      <c r="J5" t="s">
        <v>67</v>
      </c>
      <c r="K5">
        <f>SUM(F2:F8)</f>
        <v>0.11206939264876743</v>
      </c>
    </row>
    <row r="6" spans="1:11" x14ac:dyDescent="0.35">
      <c r="A6">
        <v>5</v>
      </c>
      <c r="B6" t="s">
        <v>8</v>
      </c>
      <c r="C6">
        <v>27</v>
      </c>
      <c r="D6">
        <f t="shared" si="0"/>
        <v>1.4313637641589874</v>
      </c>
      <c r="E6">
        <f t="shared" si="1"/>
        <v>1.9382254357378458E-2</v>
      </c>
      <c r="F6">
        <f t="shared" si="2"/>
        <v>2.6984006507330322E-3</v>
      </c>
      <c r="G6">
        <f t="shared" si="3"/>
        <v>1.6</v>
      </c>
      <c r="H6">
        <f t="shared" si="4"/>
        <v>0.625</v>
      </c>
      <c r="J6" t="s">
        <v>68</v>
      </c>
      <c r="K6">
        <f>VAR(D2:D8)</f>
        <v>0.11793071928620276</v>
      </c>
    </row>
    <row r="7" spans="1:11" x14ac:dyDescent="0.35">
      <c r="A7">
        <v>6</v>
      </c>
      <c r="B7" t="s">
        <v>29</v>
      </c>
      <c r="C7">
        <v>33</v>
      </c>
      <c r="D7">
        <f t="shared" si="0"/>
        <v>1.5185139398778875</v>
      </c>
      <c r="E7">
        <f t="shared" si="1"/>
        <v>5.1243531181176277E-2</v>
      </c>
      <c r="F7">
        <f t="shared" si="2"/>
        <v>1.1600015615837242E-2</v>
      </c>
      <c r="G7">
        <f t="shared" si="3"/>
        <v>1.3333333333333333</v>
      </c>
      <c r="H7">
        <f t="shared" si="4"/>
        <v>0.75</v>
      </c>
      <c r="J7" t="s">
        <v>69</v>
      </c>
      <c r="K7">
        <f>STDEV(D2:D8)</f>
        <v>0.34341042396264382</v>
      </c>
    </row>
    <row r="8" spans="1:11" x14ac:dyDescent="0.35">
      <c r="A8">
        <v>7</v>
      </c>
      <c r="B8" t="s">
        <v>15</v>
      </c>
      <c r="C8">
        <v>76</v>
      </c>
      <c r="D8">
        <f t="shared" si="0"/>
        <v>1.8808135922807914</v>
      </c>
      <c r="E8">
        <f t="shared" si="1"/>
        <v>0.34653236086439798</v>
      </c>
      <c r="F8">
        <f t="shared" si="2"/>
        <v>0.20399320250488628</v>
      </c>
      <c r="G8">
        <f t="shared" si="3"/>
        <v>1.1428571428571428</v>
      </c>
      <c r="H8">
        <f t="shared" si="4"/>
        <v>0.875</v>
      </c>
      <c r="J8" t="s">
        <v>70</v>
      </c>
      <c r="K8">
        <f>SKEW(D2:D8)</f>
        <v>0.64568899211664177</v>
      </c>
    </row>
    <row r="9" spans="1:11" x14ac:dyDescent="0.35">
      <c r="J9" t="s">
        <v>71</v>
      </c>
      <c r="K9">
        <v>0.6</v>
      </c>
    </row>
    <row r="10" spans="1:11" x14ac:dyDescent="0.35">
      <c r="J10" t="s">
        <v>72</v>
      </c>
      <c r="K10">
        <v>0.7</v>
      </c>
    </row>
    <row r="13" spans="1:11" x14ac:dyDescent="0.35">
      <c r="B13" t="s">
        <v>73</v>
      </c>
      <c r="C13" t="s">
        <v>79</v>
      </c>
      <c r="D13" t="s">
        <v>80</v>
      </c>
      <c r="E13" t="s">
        <v>75</v>
      </c>
      <c r="F13" t="s">
        <v>76</v>
      </c>
      <c r="G13" t="s">
        <v>77</v>
      </c>
      <c r="H13" s="1" t="s">
        <v>78</v>
      </c>
    </row>
    <row r="14" spans="1:11" x14ac:dyDescent="0.35">
      <c r="B14">
        <v>2</v>
      </c>
      <c r="C14">
        <v>-9.9000000000000005E-2</v>
      </c>
      <c r="D14">
        <v>-0.11600000000000001</v>
      </c>
      <c r="E14">
        <f>(C14-D14)/($K$9-$K$10)</f>
        <v>-0.17000000000000004</v>
      </c>
      <c r="F14" s="2">
        <f>C14+(E14*($K$8-$K$9))</f>
        <v>-0.10676712865982911</v>
      </c>
      <c r="G14" s="2">
        <f t="shared" ref="G14:G20" si="5">$K$3+(F14*$K$7)</f>
        <v>1.2554786541876632</v>
      </c>
      <c r="H14" s="3">
        <f t="shared" ref="H14:H20" si="6">10^G14</f>
        <v>18.008546192729366</v>
      </c>
    </row>
    <row r="15" spans="1:11" x14ac:dyDescent="0.35">
      <c r="B15">
        <v>5</v>
      </c>
      <c r="C15">
        <v>0.8</v>
      </c>
      <c r="D15">
        <v>0.79</v>
      </c>
      <c r="E15">
        <f t="shared" ref="E15:E20" si="7">(C15-D15)/($K$9-$K$10)</f>
        <v>-0.10000000000000012</v>
      </c>
      <c r="F15" s="2">
        <f t="shared" ref="F15:F20" si="8">C15+(E15*($K$8-$K$9))</f>
        <v>0.7954311007883359</v>
      </c>
      <c r="G15" s="2">
        <f t="shared" si="5"/>
        <v>1.5653029306608042</v>
      </c>
      <c r="H15" s="3">
        <f t="shared" si="6"/>
        <v>36.753857794867521</v>
      </c>
    </row>
    <row r="16" spans="1:11" x14ac:dyDescent="0.35">
      <c r="B16">
        <v>10</v>
      </c>
      <c r="C16">
        <v>1.3280000000000001</v>
      </c>
      <c r="D16">
        <v>1.333</v>
      </c>
      <c r="E16">
        <f t="shared" si="7"/>
        <v>4.9999999999998948E-2</v>
      </c>
      <c r="F16" s="2">
        <f t="shared" si="8"/>
        <v>1.3302844496058321</v>
      </c>
      <c r="G16" s="2">
        <f t="shared" si="5"/>
        <v>1.7489771459360604</v>
      </c>
      <c r="H16" s="3">
        <f t="shared" si="6"/>
        <v>56.101845254211376</v>
      </c>
    </row>
    <row r="17" spans="2:8" x14ac:dyDescent="0.35">
      <c r="B17">
        <v>25</v>
      </c>
      <c r="C17">
        <v>1.9390000000000001</v>
      </c>
      <c r="D17">
        <v>1.9670000000000001</v>
      </c>
      <c r="E17">
        <f t="shared" si="7"/>
        <v>0.2800000000000003</v>
      </c>
      <c r="F17" s="2">
        <f t="shared" si="8"/>
        <v>1.9517929177926598</v>
      </c>
      <c r="G17" s="2">
        <f t="shared" si="5"/>
        <v>1.9624096324924722</v>
      </c>
      <c r="H17" s="3">
        <f t="shared" si="6"/>
        <v>91.708508950060292</v>
      </c>
    </row>
    <row r="18" spans="2:8" x14ac:dyDescent="0.35">
      <c r="B18">
        <v>50</v>
      </c>
      <c r="C18">
        <v>2.359</v>
      </c>
      <c r="D18">
        <v>2.407</v>
      </c>
      <c r="E18">
        <f t="shared" si="7"/>
        <v>0.48000000000000054</v>
      </c>
      <c r="F18" s="2">
        <f t="shared" si="8"/>
        <v>2.3809307162159881</v>
      </c>
      <c r="G18" s="2">
        <f t="shared" si="5"/>
        <v>2.1097800257874231</v>
      </c>
      <c r="H18" s="3">
        <f t="shared" si="6"/>
        <v>128.75972064828625</v>
      </c>
    </row>
    <row r="19" spans="2:8" x14ac:dyDescent="0.35">
      <c r="B19">
        <v>100</v>
      </c>
      <c r="C19">
        <v>2.7549999999999999</v>
      </c>
      <c r="D19">
        <v>2.8239999999999998</v>
      </c>
      <c r="E19">
        <f t="shared" si="7"/>
        <v>0.68999999999999961</v>
      </c>
      <c r="F19" s="2">
        <f t="shared" si="8"/>
        <v>2.7865254045604826</v>
      </c>
      <c r="G19" s="2">
        <f t="shared" si="5"/>
        <v>2.2490654696688024</v>
      </c>
      <c r="H19" s="3">
        <f t="shared" si="6"/>
        <v>177.44569591985149</v>
      </c>
    </row>
    <row r="20" spans="2:8" x14ac:dyDescent="0.35">
      <c r="B20">
        <v>200</v>
      </c>
      <c r="C20">
        <v>3.1320000000000001</v>
      </c>
      <c r="D20">
        <v>3.2229999999999999</v>
      </c>
      <c r="E20">
        <f t="shared" si="7"/>
        <v>0.9099999999999977</v>
      </c>
      <c r="F20" s="2">
        <f t="shared" si="8"/>
        <v>3.1735769828261442</v>
      </c>
      <c r="G20" s="2">
        <f t="shared" si="5"/>
        <v>2.3819830162564237</v>
      </c>
      <c r="H20" s="3">
        <f t="shared" si="6"/>
        <v>240.98111875270604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BA3F8-CCF5-4F9F-B5E2-66A8792976DC}">
  <dimension ref="A1:K20"/>
  <sheetViews>
    <sheetView tabSelected="1" topLeftCell="A4" workbookViewId="0">
      <selection activeCell="H18" sqref="H18"/>
    </sheetView>
  </sheetViews>
  <sheetFormatPr defaultRowHeight="14.5" x14ac:dyDescent="0.35"/>
  <sheetData>
    <row r="1" spans="1:11" x14ac:dyDescent="0.3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J1" t="s">
        <v>63</v>
      </c>
      <c r="K1">
        <f>COUNT(C2:C10)</f>
        <v>7</v>
      </c>
    </row>
    <row r="2" spans="1:11" x14ac:dyDescent="0.35">
      <c r="A2">
        <v>1</v>
      </c>
      <c r="B2" t="s">
        <v>41</v>
      </c>
      <c r="C2">
        <v>3.01</v>
      </c>
      <c r="D2">
        <f t="shared" ref="D2:D8" si="0">LOG(C2)</f>
        <v>0.47856649559384334</v>
      </c>
      <c r="E2">
        <f t="shared" ref="E2:E8" si="1">(D2-$K$3)^2</f>
        <v>0.58028398284794003</v>
      </c>
      <c r="F2">
        <f t="shared" ref="F2:F10" si="2">(D2-$K$3)^3</f>
        <v>-0.44203929218739368</v>
      </c>
      <c r="G2">
        <f t="shared" ref="G2:G10" si="3">($K$1+1)/A2</f>
        <v>8</v>
      </c>
      <c r="H2">
        <f t="shared" ref="H2:H8" si="4">1/G2</f>
        <v>0.125</v>
      </c>
      <c r="J2" t="s">
        <v>64</v>
      </c>
      <c r="K2">
        <f>AVERAGE(C2:C8)</f>
        <v>30.76285714285714</v>
      </c>
    </row>
    <row r="3" spans="1:11" x14ac:dyDescent="0.35">
      <c r="A3">
        <v>2</v>
      </c>
      <c r="B3" t="s">
        <v>48</v>
      </c>
      <c r="C3">
        <v>4.57</v>
      </c>
      <c r="D3">
        <f t="shared" si="0"/>
        <v>0.6599162000698503</v>
      </c>
      <c r="E3">
        <f t="shared" si="1"/>
        <v>0.33688044293317576</v>
      </c>
      <c r="F3">
        <f t="shared" si="2"/>
        <v>-0.19553013455692608</v>
      </c>
      <c r="G3">
        <f t="shared" si="3"/>
        <v>4</v>
      </c>
      <c r="H3">
        <f t="shared" si="4"/>
        <v>0.25</v>
      </c>
      <c r="J3" t="s">
        <v>65</v>
      </c>
      <c r="K3">
        <f>AVERAGE(D2:D8)</f>
        <v>1.2403302272376779</v>
      </c>
    </row>
    <row r="4" spans="1:11" x14ac:dyDescent="0.35">
      <c r="A4">
        <v>3</v>
      </c>
      <c r="B4" t="s">
        <v>35</v>
      </c>
      <c r="C4">
        <v>15.78</v>
      </c>
      <c r="D4">
        <f t="shared" si="0"/>
        <v>1.1981069988734014</v>
      </c>
      <c r="E4">
        <f t="shared" si="1"/>
        <v>1.7828010135018436E-3</v>
      </c>
      <c r="F4">
        <f t="shared" si="2"/>
        <v>-7.5275614321151932E-5</v>
      </c>
      <c r="G4">
        <f t="shared" si="3"/>
        <v>2.6666666666666665</v>
      </c>
      <c r="H4">
        <f t="shared" si="4"/>
        <v>0.375</v>
      </c>
      <c r="J4" t="s">
        <v>66</v>
      </c>
      <c r="K4">
        <f>SUM(E2:E8)</f>
        <v>1.725528905226577</v>
      </c>
    </row>
    <row r="5" spans="1:11" x14ac:dyDescent="0.35">
      <c r="A5">
        <v>4</v>
      </c>
      <c r="B5" t="s">
        <v>22</v>
      </c>
      <c r="C5">
        <v>16.2</v>
      </c>
      <c r="D5">
        <f t="shared" si="0"/>
        <v>1.209515014542631</v>
      </c>
      <c r="E5">
        <f t="shared" si="1"/>
        <v>9.4957733344098246E-4</v>
      </c>
      <c r="F5">
        <f t="shared" si="2"/>
        <v>-2.9261427500379389E-5</v>
      </c>
      <c r="G5">
        <f t="shared" si="3"/>
        <v>2</v>
      </c>
      <c r="H5">
        <f t="shared" si="4"/>
        <v>0.5</v>
      </c>
      <c r="J5" t="s">
        <v>67</v>
      </c>
      <c r="K5">
        <f>SUM(F2:F8)</f>
        <v>-0.11122008589853216</v>
      </c>
    </row>
    <row r="6" spans="1:11" x14ac:dyDescent="0.35">
      <c r="A6">
        <v>5</v>
      </c>
      <c r="B6" t="s">
        <v>8</v>
      </c>
      <c r="C6">
        <v>31.97</v>
      </c>
      <c r="D6">
        <f t="shared" si="0"/>
        <v>1.504742636271688</v>
      </c>
      <c r="E6">
        <f t="shared" si="1"/>
        <v>6.9913922051168656E-2</v>
      </c>
      <c r="F6">
        <f t="shared" si="2"/>
        <v>1.8486108554565506E-2</v>
      </c>
      <c r="G6">
        <f t="shared" si="3"/>
        <v>1.6</v>
      </c>
      <c r="H6">
        <f t="shared" si="4"/>
        <v>0.625</v>
      </c>
      <c r="J6" t="s">
        <v>68</v>
      </c>
      <c r="K6">
        <f>VAR(D2:D8)</f>
        <v>0.28758815087109646</v>
      </c>
    </row>
    <row r="7" spans="1:11" x14ac:dyDescent="0.35">
      <c r="A7">
        <v>6</v>
      </c>
      <c r="B7" t="s">
        <v>29</v>
      </c>
      <c r="C7">
        <v>42.07</v>
      </c>
      <c r="D7">
        <f t="shared" si="0"/>
        <v>1.6239725120169963</v>
      </c>
      <c r="E7">
        <f t="shared" si="1"/>
        <v>0.14718140267069563</v>
      </c>
      <c r="F7">
        <f t="shared" si="2"/>
        <v>5.6465009597610541E-2</v>
      </c>
      <c r="G7">
        <f t="shared" si="3"/>
        <v>1.3333333333333333</v>
      </c>
      <c r="H7">
        <f t="shared" si="4"/>
        <v>0.75</v>
      </c>
      <c r="J7" t="s">
        <v>69</v>
      </c>
      <c r="K7">
        <f>STDEV(D2:D8)</f>
        <v>0.53627245954933811</v>
      </c>
    </row>
    <row r="8" spans="1:11" x14ac:dyDescent="0.35">
      <c r="A8">
        <v>7</v>
      </c>
      <c r="B8" t="s">
        <v>15</v>
      </c>
      <c r="C8">
        <v>101.74</v>
      </c>
      <c r="D8">
        <f t="shared" si="0"/>
        <v>2.0074917332953359</v>
      </c>
      <c r="E8">
        <f t="shared" si="1"/>
        <v>0.58853677637665403</v>
      </c>
      <c r="F8">
        <f t="shared" si="2"/>
        <v>0.45150275973543297</v>
      </c>
      <c r="G8">
        <f t="shared" si="3"/>
        <v>1.1428571428571428</v>
      </c>
      <c r="H8">
        <f t="shared" si="4"/>
        <v>0.875</v>
      </c>
      <c r="J8" t="s">
        <v>70</v>
      </c>
      <c r="K8">
        <f>SKEW(D2:D8)</f>
        <v>-0.16826877336938675</v>
      </c>
    </row>
    <row r="9" spans="1:11" x14ac:dyDescent="0.35">
      <c r="J9" t="s">
        <v>71</v>
      </c>
      <c r="K9">
        <v>-0.1</v>
      </c>
    </row>
    <row r="10" spans="1:11" x14ac:dyDescent="0.35">
      <c r="J10" t="s">
        <v>72</v>
      </c>
      <c r="K10">
        <v>-0.2</v>
      </c>
    </row>
    <row r="13" spans="1:11" x14ac:dyDescent="0.35">
      <c r="B13" t="s">
        <v>73</v>
      </c>
      <c r="C13" t="s">
        <v>81</v>
      </c>
      <c r="D13" t="s">
        <v>74</v>
      </c>
      <c r="E13" t="s">
        <v>75</v>
      </c>
      <c r="F13" t="s">
        <v>76</v>
      </c>
      <c r="G13" t="s">
        <v>77</v>
      </c>
      <c r="H13" s="1" t="s">
        <v>78</v>
      </c>
    </row>
    <row r="14" spans="1:11" x14ac:dyDescent="0.35">
      <c r="B14">
        <v>2</v>
      </c>
      <c r="C14">
        <v>1.7000000000000001E-2</v>
      </c>
      <c r="D14">
        <v>3.3000000000000002E-2</v>
      </c>
      <c r="E14">
        <f>(C14-D14)/($K$9-$K$10)</f>
        <v>-0.16</v>
      </c>
      <c r="F14" s="2">
        <f>C14+(E14*($K$8-$K$9))</f>
        <v>2.7923003739101879E-2</v>
      </c>
      <c r="G14" s="2">
        <f t="shared" ref="G14:G20" si="5">$K$3+(F14*$K$7)</f>
        <v>1.2553045651308514</v>
      </c>
      <c r="H14" s="3">
        <f t="shared" ref="H14:H20" si="6">10^G14</f>
        <v>18.001328825994115</v>
      </c>
    </row>
    <row r="15" spans="1:11" x14ac:dyDescent="0.35">
      <c r="B15">
        <v>5</v>
      </c>
      <c r="C15">
        <v>0.84599999999999997</v>
      </c>
      <c r="D15">
        <v>0.85</v>
      </c>
      <c r="E15">
        <f t="shared" ref="E15:E20" si="7">(C15-D15)/($K$9-$K$10)</f>
        <v>-4.0000000000000036E-2</v>
      </c>
      <c r="F15" s="2">
        <f t="shared" ref="F15:F20" si="8">C15+(E15*($K$8-$K$9))</f>
        <v>0.84873075093477546</v>
      </c>
      <c r="G15" s="2">
        <f t="shared" si="5"/>
        <v>1.6954811545366266</v>
      </c>
      <c r="H15" s="3">
        <f t="shared" si="6"/>
        <v>49.599940388647269</v>
      </c>
    </row>
    <row r="16" spans="1:11" x14ac:dyDescent="0.35">
      <c r="B16">
        <v>10</v>
      </c>
      <c r="C16">
        <v>1.27</v>
      </c>
      <c r="D16">
        <v>1.258</v>
      </c>
      <c r="E16">
        <f t="shared" si="7"/>
        <v>0.12000000000000011</v>
      </c>
      <c r="F16" s="2">
        <f t="shared" si="8"/>
        <v>1.2618077471956737</v>
      </c>
      <c r="G16" s="2">
        <f t="shared" si="5"/>
        <v>1.9170029713047114</v>
      </c>
      <c r="H16" s="3">
        <f t="shared" si="6"/>
        <v>82.604360108542934</v>
      </c>
    </row>
    <row r="17" spans="2:8" x14ac:dyDescent="0.35">
      <c r="B17">
        <v>25</v>
      </c>
      <c r="C17">
        <v>1.716</v>
      </c>
      <c r="D17">
        <v>1.68</v>
      </c>
      <c r="E17">
        <f t="shared" si="7"/>
        <v>0.36000000000000032</v>
      </c>
      <c r="F17" s="2">
        <f t="shared" si="8"/>
        <v>1.6914232415870207</v>
      </c>
      <c r="G17" s="2">
        <f t="shared" si="5"/>
        <v>2.147393929142464</v>
      </c>
      <c r="H17" s="3">
        <f t="shared" si="6"/>
        <v>140.40867115240016</v>
      </c>
    </row>
    <row r="18" spans="2:8" x14ac:dyDescent="0.35">
      <c r="B18">
        <v>50</v>
      </c>
      <c r="C18">
        <v>2</v>
      </c>
      <c r="D18">
        <v>1.9450000000000001</v>
      </c>
      <c r="E18">
        <f t="shared" si="7"/>
        <v>0.54999999999999938</v>
      </c>
      <c r="F18" s="2">
        <f t="shared" si="8"/>
        <v>1.9624521746468373</v>
      </c>
      <c r="G18" s="2">
        <f t="shared" si="5"/>
        <v>2.2927392816834846</v>
      </c>
      <c r="H18" s="3">
        <f t="shared" si="6"/>
        <v>196.21819741186656</v>
      </c>
    </row>
    <row r="19" spans="2:8" x14ac:dyDescent="0.35">
      <c r="B19">
        <v>100</v>
      </c>
      <c r="C19">
        <v>2.2519999999999998</v>
      </c>
      <c r="D19">
        <v>2.1779999999999999</v>
      </c>
      <c r="E19">
        <f t="shared" si="7"/>
        <v>0.73999999999999844</v>
      </c>
      <c r="F19" s="2">
        <f t="shared" si="8"/>
        <v>2.2014811077066536</v>
      </c>
      <c r="G19" s="2">
        <f t="shared" si="5"/>
        <v>2.4209239155189266</v>
      </c>
      <c r="H19" s="3">
        <f t="shared" si="6"/>
        <v>263.58695647694748</v>
      </c>
    </row>
    <row r="20" spans="2:8" x14ac:dyDescent="0.35">
      <c r="B20">
        <v>200</v>
      </c>
      <c r="C20">
        <v>2.4820000000000002</v>
      </c>
      <c r="D20">
        <v>2.3879999999999999</v>
      </c>
      <c r="E20">
        <f t="shared" si="7"/>
        <v>0.94000000000000306</v>
      </c>
      <c r="F20" s="2">
        <f t="shared" si="8"/>
        <v>2.4178273530327763</v>
      </c>
      <c r="G20" s="2">
        <f t="shared" si="5"/>
        <v>2.5369444486142307</v>
      </c>
      <c r="H20" s="3">
        <f t="shared" si="6"/>
        <v>344.30588716326326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2019-04-16T09:24:50Z</dcterms:modified>
</cp:coreProperties>
</file>