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nzobsky pereval\"/>
    </mc:Choice>
  </mc:AlternateContent>
  <xr:revisionPtr revIDLastSave="0" documentId="13_ncr:1_{8D09FDEB-A9F5-4D29-AACC-075A86F9178F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E3" i="3" s="1"/>
  <c r="K2" i="3"/>
  <c r="D2" i="3"/>
  <c r="K3" i="3" s="1"/>
  <c r="K1" i="3"/>
  <c r="G22" i="3" s="1"/>
  <c r="H22" i="3" s="1"/>
  <c r="E32" i="2"/>
  <c r="E31" i="2"/>
  <c r="E30" i="2"/>
  <c r="E29" i="2"/>
  <c r="E28" i="2"/>
  <c r="E27" i="2"/>
  <c r="E26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7" i="2" s="1"/>
  <c r="K1" i="2"/>
  <c r="G22" i="2" s="1"/>
  <c r="H22" i="2" s="1"/>
  <c r="I16" i="1"/>
  <c r="I21" i="1"/>
  <c r="I17" i="1"/>
  <c r="I23" i="1"/>
  <c r="I19" i="1"/>
  <c r="I13" i="1"/>
  <c r="I22" i="1"/>
  <c r="I4" i="1"/>
  <c r="I8" i="1"/>
  <c r="I14" i="1"/>
  <c r="I5" i="1"/>
  <c r="I9" i="1"/>
  <c r="I3" i="1"/>
  <c r="I7" i="1"/>
  <c r="I6" i="1"/>
  <c r="I18" i="1"/>
  <c r="I12" i="1"/>
  <c r="I11" i="1"/>
  <c r="I10" i="1"/>
  <c r="I15" i="1"/>
  <c r="H16" i="1"/>
  <c r="H21" i="1"/>
  <c r="H17" i="1"/>
  <c r="H23" i="1"/>
  <c r="H19" i="1"/>
  <c r="H13" i="1"/>
  <c r="H22" i="1"/>
  <c r="H4" i="1"/>
  <c r="H8" i="1"/>
  <c r="H14" i="1"/>
  <c r="H5" i="1"/>
  <c r="H9" i="1"/>
  <c r="H3" i="1"/>
  <c r="H7" i="1"/>
  <c r="H6" i="1"/>
  <c r="H18" i="1"/>
  <c r="H12" i="1"/>
  <c r="H11" i="1"/>
  <c r="H10" i="1"/>
  <c r="H15" i="1"/>
  <c r="I20" i="1"/>
  <c r="H20" i="1"/>
  <c r="F10" i="3" l="1"/>
  <c r="F4" i="3"/>
  <c r="F11" i="3"/>
  <c r="F19" i="3"/>
  <c r="F8" i="3"/>
  <c r="E12" i="3"/>
  <c r="E16" i="3"/>
  <c r="E20" i="3"/>
  <c r="F2" i="3"/>
  <c r="F14" i="3"/>
  <c r="F18" i="3"/>
  <c r="E22" i="3"/>
  <c r="K7" i="3"/>
  <c r="F15" i="3"/>
  <c r="F6" i="3"/>
  <c r="G2" i="3"/>
  <c r="H2" i="3" s="1"/>
  <c r="G4" i="3"/>
  <c r="H4" i="3" s="1"/>
  <c r="E5" i="3"/>
  <c r="G6" i="3"/>
  <c r="H6" i="3" s="1"/>
  <c r="E7" i="3"/>
  <c r="E17" i="3"/>
  <c r="F9" i="3"/>
  <c r="E10" i="3"/>
  <c r="F13" i="3"/>
  <c r="E14" i="3"/>
  <c r="F17" i="3"/>
  <c r="E18" i="3"/>
  <c r="E2" i="3"/>
  <c r="G5" i="3"/>
  <c r="H5" i="3" s="1"/>
  <c r="K6" i="3"/>
  <c r="G7" i="3"/>
  <c r="H7" i="3" s="1"/>
  <c r="E8" i="3"/>
  <c r="G9" i="3"/>
  <c r="H9" i="3" s="1"/>
  <c r="G21" i="3"/>
  <c r="H21" i="3" s="1"/>
  <c r="F22" i="3"/>
  <c r="G8" i="3"/>
  <c r="H8" i="3" s="1"/>
  <c r="E9" i="3"/>
  <c r="G11" i="3"/>
  <c r="H11" i="3" s="1"/>
  <c r="F12" i="3"/>
  <c r="E13" i="3"/>
  <c r="G15" i="3"/>
  <c r="H15" i="3" s="1"/>
  <c r="F16" i="3"/>
  <c r="G19" i="3"/>
  <c r="H19" i="3" s="1"/>
  <c r="F20" i="3"/>
  <c r="E21" i="3"/>
  <c r="F3" i="3"/>
  <c r="F5" i="3"/>
  <c r="F7" i="3"/>
  <c r="G12" i="3"/>
  <c r="H12" i="3" s="1"/>
  <c r="G16" i="3"/>
  <c r="H16" i="3" s="1"/>
  <c r="G20" i="3"/>
  <c r="H20" i="3" s="1"/>
  <c r="F21" i="3"/>
  <c r="G3" i="3"/>
  <c r="H3" i="3" s="1"/>
  <c r="E4" i="3"/>
  <c r="E6" i="3"/>
  <c r="K8" i="3"/>
  <c r="F31" i="3" s="1"/>
  <c r="G31" i="3" s="1"/>
  <c r="H31" i="3" s="1"/>
  <c r="E11" i="3"/>
  <c r="G13" i="3"/>
  <c r="H13" i="3" s="1"/>
  <c r="E15" i="3"/>
  <c r="G17" i="3"/>
  <c r="H17" i="3" s="1"/>
  <c r="E19" i="3"/>
  <c r="G10" i="3"/>
  <c r="H10" i="3" s="1"/>
  <c r="G14" i="3"/>
  <c r="H14" i="3" s="1"/>
  <c r="G18" i="3"/>
  <c r="H18" i="3" s="1"/>
  <c r="K3" i="2"/>
  <c r="E3" i="2" s="1"/>
  <c r="F4" i="2"/>
  <c r="F15" i="2"/>
  <c r="E14" i="2"/>
  <c r="E12" i="2"/>
  <c r="F2" i="2"/>
  <c r="E22" i="2"/>
  <c r="E9" i="2"/>
  <c r="G11" i="2"/>
  <c r="H11" i="2" s="1"/>
  <c r="G15" i="2"/>
  <c r="H15" i="2" s="1"/>
  <c r="F20" i="2"/>
  <c r="F3" i="2"/>
  <c r="E2" i="2"/>
  <c r="K8" i="2"/>
  <c r="F27" i="2" s="1"/>
  <c r="G27" i="2" s="1"/>
  <c r="H27" i="2" s="1"/>
  <c r="G9" i="2"/>
  <c r="H9" i="2" s="1"/>
  <c r="E11" i="2"/>
  <c r="G13" i="2"/>
  <c r="H13" i="2" s="1"/>
  <c r="F14" i="2"/>
  <c r="G17" i="2"/>
  <c r="H17" i="2" s="1"/>
  <c r="F18" i="2"/>
  <c r="E19" i="2"/>
  <c r="G21" i="2"/>
  <c r="H21" i="2" s="1"/>
  <c r="F22" i="2"/>
  <c r="G2" i="2"/>
  <c r="H2" i="2" s="1"/>
  <c r="G4" i="2"/>
  <c r="H4" i="2" s="1"/>
  <c r="E5" i="2"/>
  <c r="G6" i="2"/>
  <c r="H6" i="2" s="1"/>
  <c r="E7" i="2"/>
  <c r="G8" i="2"/>
  <c r="H8" i="2" s="1"/>
  <c r="F12" i="2"/>
  <c r="E13" i="2"/>
  <c r="F16" i="2"/>
  <c r="G19" i="2"/>
  <c r="H19" i="2" s="1"/>
  <c r="F5" i="2"/>
  <c r="F7" i="2"/>
  <c r="F9" i="2"/>
  <c r="G12" i="2"/>
  <c r="H12" i="2" s="1"/>
  <c r="G16" i="2"/>
  <c r="H16" i="2" s="1"/>
  <c r="F17" i="2"/>
  <c r="G20" i="2"/>
  <c r="H20" i="2" s="1"/>
  <c r="F21" i="2"/>
  <c r="G3" i="2"/>
  <c r="H3" i="2" s="1"/>
  <c r="E4" i="2"/>
  <c r="G5" i="2"/>
  <c r="H5" i="2" s="1"/>
  <c r="E6" i="2"/>
  <c r="K6" i="2"/>
  <c r="G7" i="2"/>
  <c r="H7" i="2" s="1"/>
  <c r="E8" i="2"/>
  <c r="G10" i="2"/>
  <c r="H10" i="2" s="1"/>
  <c r="G14" i="2"/>
  <c r="H14" i="2" s="1"/>
  <c r="G18" i="2"/>
  <c r="H18" i="2" s="1"/>
  <c r="E20" i="2"/>
  <c r="F26" i="3" l="1"/>
  <c r="G26" i="3" s="1"/>
  <c r="H26" i="3" s="1"/>
  <c r="F28" i="3"/>
  <c r="G28" i="3" s="1"/>
  <c r="H28" i="3" s="1"/>
  <c r="K5" i="3"/>
  <c r="F30" i="3"/>
  <c r="G30" i="3" s="1"/>
  <c r="H30" i="3" s="1"/>
  <c r="F27" i="3"/>
  <c r="G27" i="3" s="1"/>
  <c r="H27" i="3" s="1"/>
  <c r="K4" i="3"/>
  <c r="F29" i="3"/>
  <c r="G29" i="3" s="1"/>
  <c r="H29" i="3" s="1"/>
  <c r="F32" i="3"/>
  <c r="G32" i="3" s="1"/>
  <c r="H32" i="3" s="1"/>
  <c r="E15" i="2"/>
  <c r="F10" i="2"/>
  <c r="F13" i="2"/>
  <c r="E17" i="2"/>
  <c r="K4" i="2" s="1"/>
  <c r="F6" i="2"/>
  <c r="E16" i="2"/>
  <c r="F19" i="2"/>
  <c r="E18" i="2"/>
  <c r="E21" i="2"/>
  <c r="E10" i="2"/>
  <c r="F8" i="2"/>
  <c r="F11" i="2"/>
  <c r="F30" i="2"/>
  <c r="G30" i="2" s="1"/>
  <c r="H30" i="2" s="1"/>
  <c r="F32" i="2"/>
  <c r="G32" i="2" s="1"/>
  <c r="H32" i="2" s="1"/>
  <c r="F26" i="2"/>
  <c r="G26" i="2" s="1"/>
  <c r="H26" i="2" s="1"/>
  <c r="F28" i="2"/>
  <c r="G28" i="2" s="1"/>
  <c r="H28" i="2" s="1"/>
  <c r="F31" i="2"/>
  <c r="G31" i="2" s="1"/>
  <c r="H31" i="2" s="1"/>
  <c r="F29" i="2"/>
  <c r="G29" i="2" s="1"/>
  <c r="H29" i="2" s="1"/>
  <c r="K5" i="2" l="1"/>
</calcChain>
</file>

<file path=xl/sharedStrings.xml><?xml version="1.0" encoding="utf-8"?>
<sst xmlns="http://schemas.openxmlformats.org/spreadsheetml/2006/main" count="249" uniqueCount="154">
  <si>
    <t>Anzobsky pereval</t>
  </si>
  <si>
    <t>start_date</t>
  </si>
  <si>
    <t>end_date</t>
  </si>
  <si>
    <t>duration</t>
  </si>
  <si>
    <t>peak</t>
  </si>
  <si>
    <t>sum</t>
  </si>
  <si>
    <t>average</t>
  </si>
  <si>
    <t>median</t>
  </si>
  <si>
    <t>03/01/1940</t>
  </si>
  <si>
    <t>06/01/1942</t>
  </si>
  <si>
    <t>27</t>
  </si>
  <si>
    <t>-2.03</t>
  </si>
  <si>
    <t>-28.93</t>
  </si>
  <si>
    <t>-1.07</t>
  </si>
  <si>
    <t>-1.03</t>
  </si>
  <si>
    <t>02/01/1943</t>
  </si>
  <si>
    <t>09/01/1943</t>
  </si>
  <si>
    <t>7</t>
  </si>
  <si>
    <t>-1.59</t>
  </si>
  <si>
    <t>-6.74</t>
  </si>
  <si>
    <t>-0.96</t>
  </si>
  <si>
    <t>-0.7</t>
  </si>
  <si>
    <t>12/01/1943</t>
  </si>
  <si>
    <t>08/01/1945</t>
  </si>
  <si>
    <t>20</t>
  </si>
  <si>
    <t>-2.37</t>
  </si>
  <si>
    <t>-28.96</t>
  </si>
  <si>
    <t>-1.45</t>
  </si>
  <si>
    <t>-1.47</t>
  </si>
  <si>
    <t>10/01/1945</t>
  </si>
  <si>
    <t>08/01/1946</t>
  </si>
  <si>
    <t>10</t>
  </si>
  <si>
    <t>-1.49</t>
  </si>
  <si>
    <t>-10.13</t>
  </si>
  <si>
    <t>-1.01</t>
  </si>
  <si>
    <t>11/01/1946</t>
  </si>
  <si>
    <t>07/01/1949</t>
  </si>
  <si>
    <t>32</t>
  </si>
  <si>
    <t>-2.57</t>
  </si>
  <si>
    <t>-38.86</t>
  </si>
  <si>
    <t>-1.21</t>
  </si>
  <si>
    <t>-1.14</t>
  </si>
  <si>
    <t>11/01/1949</t>
  </si>
  <si>
    <t>05/01/1951</t>
  </si>
  <si>
    <t>18</t>
  </si>
  <si>
    <t>-15.44</t>
  </si>
  <si>
    <t>-0.86</t>
  </si>
  <si>
    <t>-0.88</t>
  </si>
  <si>
    <t>10/01/1952</t>
  </si>
  <si>
    <t>03/01/1953</t>
  </si>
  <si>
    <t>5</t>
  </si>
  <si>
    <t>-1.15</t>
  </si>
  <si>
    <t>-3.73</t>
  </si>
  <si>
    <t>-0.75</t>
  </si>
  <si>
    <t>12/01/1954</t>
  </si>
  <si>
    <t>03/01/1957</t>
  </si>
  <si>
    <t>-2.54</t>
  </si>
  <si>
    <t>-35.11</t>
  </si>
  <si>
    <t>-1.3</t>
  </si>
  <si>
    <t>-1.38</t>
  </si>
  <si>
    <t>06/01/1957</t>
  </si>
  <si>
    <t>08/01/1957</t>
  </si>
  <si>
    <t>2</t>
  </si>
  <si>
    <t>-1.2</t>
  </si>
  <si>
    <t>-0.6</t>
  </si>
  <si>
    <t>10/01/1959</t>
  </si>
  <si>
    <t>11/01/1959</t>
  </si>
  <si>
    <t>1</t>
  </si>
  <si>
    <t>08/01/1960</t>
  </si>
  <si>
    <t>11/01/1960</t>
  </si>
  <si>
    <t>3</t>
  </si>
  <si>
    <t>-1.51</t>
  </si>
  <si>
    <t>-3.87</t>
  </si>
  <si>
    <t>-1.29</t>
  </si>
  <si>
    <t>-1.44</t>
  </si>
  <si>
    <t>08/01/1962</t>
  </si>
  <si>
    <t>10/01/1962</t>
  </si>
  <si>
    <t>-1.08</t>
  </si>
  <si>
    <t>-1.31</t>
  </si>
  <si>
    <t>-0.66</t>
  </si>
  <si>
    <t>10/01/1964</t>
  </si>
  <si>
    <t>01/01/1965</t>
  </si>
  <si>
    <t>-1.28</t>
  </si>
  <si>
    <t>-2.14</t>
  </si>
  <si>
    <t>-0.71</t>
  </si>
  <si>
    <t>01/01/1967</t>
  </si>
  <si>
    <t>02/01/1967</t>
  </si>
  <si>
    <t>08/01/1967</t>
  </si>
  <si>
    <t>10/01/1967</t>
  </si>
  <si>
    <t>-1.12</t>
  </si>
  <si>
    <t>-1.88</t>
  </si>
  <si>
    <t>-0.94</t>
  </si>
  <si>
    <t>02/01/1968</t>
  </si>
  <si>
    <t>06/01/1968</t>
  </si>
  <si>
    <t>4</t>
  </si>
  <si>
    <t>-1.04</t>
  </si>
  <si>
    <t>-1.79</t>
  </si>
  <si>
    <t>-0.45</t>
  </si>
  <si>
    <t>-0.36</t>
  </si>
  <si>
    <t>03/01/1971</t>
  </si>
  <si>
    <t>01/01/1972</t>
  </si>
  <si>
    <t>-2.71</t>
  </si>
  <si>
    <t>-12.37</t>
  </si>
  <si>
    <t>-1.24</t>
  </si>
  <si>
    <t>07/01/1976</t>
  </si>
  <si>
    <t>10/01/1976</t>
  </si>
  <si>
    <t>-1.25</t>
  </si>
  <si>
    <t>-3.3</t>
  </si>
  <si>
    <t>-1.1</t>
  </si>
  <si>
    <t>-1.17</t>
  </si>
  <si>
    <t>08/01/1977</t>
  </si>
  <si>
    <t>10/01/1977</t>
  </si>
  <si>
    <t>-2.67</t>
  </si>
  <si>
    <t>-1.34</t>
  </si>
  <si>
    <t>09/01/1978</t>
  </si>
  <si>
    <t>11/01/1978</t>
  </si>
  <si>
    <t>-1.77</t>
  </si>
  <si>
    <t>-2.39</t>
  </si>
  <si>
    <t>-1.19</t>
  </si>
  <si>
    <t>08/01/1985</t>
  </si>
  <si>
    <t>05/01/1986</t>
  </si>
  <si>
    <t>9</t>
  </si>
  <si>
    <t>-1.4</t>
  </si>
  <si>
    <t>-4.35</t>
  </si>
  <si>
    <t>-0.48</t>
  </si>
  <si>
    <t>-0.39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</si>
  <si>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</si>
  <si>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</si>
  <si>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</si>
  <si>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</si>
  <si>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</si>
  <si>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</si>
  <si>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</si>
  <si>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</si>
  <si>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</si>
  <si>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</si>
  <si>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</si>
  <si>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</si>
  <si>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</si>
  <si>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</si>
  <si>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</si>
  <si>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</si>
  <si>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</si>
  <si>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</si>
  <si>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</si>
  <si>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</si>
  <si>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</si>
  <si>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</si>
  <si>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</si>
  <si>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</si>
  <si>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(0.2)</t>
  </si>
  <si>
    <t>K (0.3)</t>
  </si>
  <si>
    <t>K (0.5)</t>
  </si>
  <si>
    <t>K (0.6)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</si>
</sst>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I23" sqref="I3:I23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126</v>
      </c>
    </row>
    <row r="3" spans="1:9" x14ac:dyDescent="0.35">
      <c r="A3" t="s">
        <v>85</v>
      </c>
      <c r="B3" t="s">
        <v>86</v>
      </c>
      <c r="C3" t="s">
        <v>67</v>
      </c>
      <c r="D3" t="s">
        <v>77</v>
      </c>
      <c r="E3" t="s">
        <v>77</v>
      </c>
      <c r="F3" t="s">
        <v>77</v>
      </c>
      <c r="G3" t="s">
        <v>77</v>
      </c>
      <c r="H3">
        <f>C3*1</f>
        <v>1</v>
      </c>
      <c r="I3">
        <f>E3*-1</f>
        <v>1.08</v>
      </c>
    </row>
    <row r="4" spans="1:9" x14ac:dyDescent="0.35">
      <c r="A4" t="s">
        <v>60</v>
      </c>
      <c r="B4" t="s">
        <v>61</v>
      </c>
      <c r="C4" t="s">
        <v>62</v>
      </c>
      <c r="D4" t="s">
        <v>14</v>
      </c>
      <c r="E4" t="s">
        <v>63</v>
      </c>
      <c r="F4" t="s">
        <v>64</v>
      </c>
      <c r="G4" t="s">
        <v>64</v>
      </c>
      <c r="H4">
        <f>C4*1</f>
        <v>2</v>
      </c>
      <c r="I4">
        <f>E4*-1</f>
        <v>1.2</v>
      </c>
    </row>
    <row r="5" spans="1:9" x14ac:dyDescent="0.35">
      <c r="A5" t="s">
        <v>75</v>
      </c>
      <c r="B5" t="s">
        <v>76</v>
      </c>
      <c r="C5" t="s">
        <v>62</v>
      </c>
      <c r="D5" t="s">
        <v>77</v>
      </c>
      <c r="E5" t="s">
        <v>78</v>
      </c>
      <c r="F5" t="s">
        <v>79</v>
      </c>
      <c r="G5" t="s">
        <v>79</v>
      </c>
      <c r="H5">
        <f>C5*1</f>
        <v>2</v>
      </c>
      <c r="I5">
        <f>E5*-1</f>
        <v>1.31</v>
      </c>
    </row>
    <row r="6" spans="1:9" x14ac:dyDescent="0.35">
      <c r="A6" t="s">
        <v>92</v>
      </c>
      <c r="B6" t="s">
        <v>93</v>
      </c>
      <c r="C6" t="s">
        <v>94</v>
      </c>
      <c r="D6" t="s">
        <v>95</v>
      </c>
      <c r="E6" t="s">
        <v>96</v>
      </c>
      <c r="F6" t="s">
        <v>97</v>
      </c>
      <c r="G6" t="s">
        <v>98</v>
      </c>
      <c r="H6">
        <f>C6*1</f>
        <v>4</v>
      </c>
      <c r="I6">
        <f>E6*-1</f>
        <v>1.79</v>
      </c>
    </row>
    <row r="7" spans="1:9" x14ac:dyDescent="0.35">
      <c r="A7" t="s">
        <v>87</v>
      </c>
      <c r="B7" t="s">
        <v>88</v>
      </c>
      <c r="C7" t="s">
        <v>62</v>
      </c>
      <c r="D7" t="s">
        <v>89</v>
      </c>
      <c r="E7" t="s">
        <v>90</v>
      </c>
      <c r="F7" t="s">
        <v>91</v>
      </c>
      <c r="G7" t="s">
        <v>91</v>
      </c>
      <c r="H7">
        <f>C7*1</f>
        <v>2</v>
      </c>
      <c r="I7">
        <f>E7*-1</f>
        <v>1.88</v>
      </c>
    </row>
    <row r="8" spans="1:9" x14ac:dyDescent="0.35">
      <c r="A8" t="s">
        <v>65</v>
      </c>
      <c r="B8" t="s">
        <v>66</v>
      </c>
      <c r="C8" t="s">
        <v>67</v>
      </c>
      <c r="D8" t="s">
        <v>11</v>
      </c>
      <c r="E8" t="s">
        <v>11</v>
      </c>
      <c r="F8" t="s">
        <v>11</v>
      </c>
      <c r="G8" t="s">
        <v>11</v>
      </c>
      <c r="H8">
        <f>C8*1</f>
        <v>1</v>
      </c>
      <c r="I8">
        <f>E8*-1</f>
        <v>2.0299999999999998</v>
      </c>
    </row>
    <row r="9" spans="1:9" x14ac:dyDescent="0.35">
      <c r="A9" t="s">
        <v>80</v>
      </c>
      <c r="B9" t="s">
        <v>81</v>
      </c>
      <c r="C9" t="s">
        <v>70</v>
      </c>
      <c r="D9" t="s">
        <v>82</v>
      </c>
      <c r="E9" t="s">
        <v>83</v>
      </c>
      <c r="F9" t="s">
        <v>84</v>
      </c>
      <c r="G9" t="s">
        <v>21</v>
      </c>
      <c r="H9">
        <f>C9*1</f>
        <v>3</v>
      </c>
      <c r="I9">
        <f>E9*-1</f>
        <v>2.14</v>
      </c>
    </row>
    <row r="10" spans="1:9" x14ac:dyDescent="0.35">
      <c r="A10" t="s">
        <v>114</v>
      </c>
      <c r="B10" t="s">
        <v>115</v>
      </c>
      <c r="C10" t="s">
        <v>62</v>
      </c>
      <c r="D10" t="s">
        <v>116</v>
      </c>
      <c r="E10" t="s">
        <v>117</v>
      </c>
      <c r="F10" t="s">
        <v>118</v>
      </c>
      <c r="G10" t="s">
        <v>118</v>
      </c>
      <c r="H10">
        <f>C10*1</f>
        <v>2</v>
      </c>
      <c r="I10">
        <f>E10*-1</f>
        <v>2.39</v>
      </c>
    </row>
    <row r="11" spans="1:9" x14ac:dyDescent="0.35">
      <c r="A11" t="s">
        <v>110</v>
      </c>
      <c r="B11" t="s">
        <v>111</v>
      </c>
      <c r="C11" t="s">
        <v>62</v>
      </c>
      <c r="D11" t="s">
        <v>27</v>
      </c>
      <c r="E11" t="s">
        <v>112</v>
      </c>
      <c r="F11" t="s">
        <v>113</v>
      </c>
      <c r="G11" t="s">
        <v>113</v>
      </c>
      <c r="H11">
        <f>C11*1</f>
        <v>2</v>
      </c>
      <c r="I11">
        <f>E11*-1</f>
        <v>2.67</v>
      </c>
    </row>
    <row r="12" spans="1:9" x14ac:dyDescent="0.35">
      <c r="A12" t="s">
        <v>104</v>
      </c>
      <c r="B12" t="s">
        <v>105</v>
      </c>
      <c r="C12" t="s">
        <v>70</v>
      </c>
      <c r="D12" t="s">
        <v>106</v>
      </c>
      <c r="E12" t="s">
        <v>107</v>
      </c>
      <c r="F12" t="s">
        <v>108</v>
      </c>
      <c r="G12" t="s">
        <v>109</v>
      </c>
      <c r="H12">
        <f>C12*1</f>
        <v>3</v>
      </c>
      <c r="I12">
        <f>E12*-1</f>
        <v>3.3</v>
      </c>
    </row>
    <row r="13" spans="1:9" x14ac:dyDescent="0.35">
      <c r="A13" t="s">
        <v>48</v>
      </c>
      <c r="B13" t="s">
        <v>49</v>
      </c>
      <c r="C13" t="s">
        <v>50</v>
      </c>
      <c r="D13" t="s">
        <v>51</v>
      </c>
      <c r="E13" t="s">
        <v>52</v>
      </c>
      <c r="F13" t="s">
        <v>53</v>
      </c>
      <c r="G13" t="s">
        <v>13</v>
      </c>
      <c r="H13">
        <f>C13*1</f>
        <v>5</v>
      </c>
      <c r="I13">
        <f>E13*-1</f>
        <v>3.73</v>
      </c>
    </row>
    <row r="14" spans="1:9" x14ac:dyDescent="0.35">
      <c r="A14" t="s">
        <v>68</v>
      </c>
      <c r="B14" t="s">
        <v>69</v>
      </c>
      <c r="C14" t="s">
        <v>70</v>
      </c>
      <c r="D14" t="s">
        <v>71</v>
      </c>
      <c r="E14" t="s">
        <v>72</v>
      </c>
      <c r="F14" t="s">
        <v>73</v>
      </c>
      <c r="G14" t="s">
        <v>74</v>
      </c>
      <c r="H14">
        <f>C14*1</f>
        <v>3</v>
      </c>
      <c r="I14">
        <f>E14*-1</f>
        <v>3.87</v>
      </c>
    </row>
    <row r="15" spans="1:9" x14ac:dyDescent="0.35">
      <c r="A15" t="s">
        <v>119</v>
      </c>
      <c r="B15" t="s">
        <v>120</v>
      </c>
      <c r="C15" t="s">
        <v>121</v>
      </c>
      <c r="D15" t="s">
        <v>122</v>
      </c>
      <c r="E15" t="s">
        <v>123</v>
      </c>
      <c r="F15" t="s">
        <v>124</v>
      </c>
      <c r="G15" t="s">
        <v>125</v>
      </c>
      <c r="H15">
        <f>C15*1</f>
        <v>9</v>
      </c>
      <c r="I15">
        <f>E15*-1</f>
        <v>4.3499999999999996</v>
      </c>
    </row>
    <row r="16" spans="1:9" x14ac:dyDescent="0.35">
      <c r="A16" t="s">
        <v>15</v>
      </c>
      <c r="B16" t="s">
        <v>16</v>
      </c>
      <c r="C16" t="s">
        <v>17</v>
      </c>
      <c r="D16" t="s">
        <v>18</v>
      </c>
      <c r="E16" t="s">
        <v>19</v>
      </c>
      <c r="F16" t="s">
        <v>20</v>
      </c>
      <c r="G16" t="s">
        <v>21</v>
      </c>
      <c r="H16">
        <f>C16*1</f>
        <v>7</v>
      </c>
      <c r="I16">
        <f>E16*-1</f>
        <v>6.74</v>
      </c>
    </row>
    <row r="17" spans="1:9" x14ac:dyDescent="0.35">
      <c r="A17" t="s">
        <v>29</v>
      </c>
      <c r="B17" t="s">
        <v>30</v>
      </c>
      <c r="C17" t="s">
        <v>31</v>
      </c>
      <c r="D17" t="s">
        <v>32</v>
      </c>
      <c r="E17" t="s">
        <v>33</v>
      </c>
      <c r="F17" t="s">
        <v>34</v>
      </c>
      <c r="G17" t="s">
        <v>34</v>
      </c>
      <c r="H17">
        <f>C17*1</f>
        <v>10</v>
      </c>
      <c r="I17">
        <f>E17*-1</f>
        <v>10.130000000000001</v>
      </c>
    </row>
    <row r="18" spans="1:9" x14ac:dyDescent="0.35">
      <c r="A18" t="s">
        <v>99</v>
      </c>
      <c r="B18" t="s">
        <v>100</v>
      </c>
      <c r="C18" t="s">
        <v>31</v>
      </c>
      <c r="D18" t="s">
        <v>101</v>
      </c>
      <c r="E18" t="s">
        <v>102</v>
      </c>
      <c r="F18" t="s">
        <v>103</v>
      </c>
      <c r="G18" t="s">
        <v>63</v>
      </c>
      <c r="H18">
        <f>C18*1</f>
        <v>10</v>
      </c>
      <c r="I18">
        <f>E18*-1</f>
        <v>12.37</v>
      </c>
    </row>
    <row r="19" spans="1:9" x14ac:dyDescent="0.35">
      <c r="A19" t="s">
        <v>42</v>
      </c>
      <c r="B19" t="s">
        <v>43</v>
      </c>
      <c r="C19" t="s">
        <v>44</v>
      </c>
      <c r="D19" t="s">
        <v>41</v>
      </c>
      <c r="E19" t="s">
        <v>45</v>
      </c>
      <c r="F19" t="s">
        <v>46</v>
      </c>
      <c r="G19" t="s">
        <v>47</v>
      </c>
      <c r="H19">
        <f>C19*1</f>
        <v>18</v>
      </c>
      <c r="I19">
        <f>E19*-1</f>
        <v>15.44</v>
      </c>
    </row>
    <row r="20" spans="1:9" x14ac:dyDescent="0.3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  <c r="H20">
        <f>C20*1</f>
        <v>27</v>
      </c>
      <c r="I20">
        <f>E20*-1</f>
        <v>28.93</v>
      </c>
    </row>
    <row r="21" spans="1:9" x14ac:dyDescent="0.35">
      <c r="A21" t="s">
        <v>22</v>
      </c>
      <c r="B21" t="s">
        <v>23</v>
      </c>
      <c r="C21" t="s">
        <v>24</v>
      </c>
      <c r="D21" t="s">
        <v>25</v>
      </c>
      <c r="E21" t="s">
        <v>26</v>
      </c>
      <c r="F21" t="s">
        <v>27</v>
      </c>
      <c r="G21" t="s">
        <v>28</v>
      </c>
      <c r="H21">
        <f>C21*1</f>
        <v>20</v>
      </c>
      <c r="I21">
        <f>E21*-1</f>
        <v>28.96</v>
      </c>
    </row>
    <row r="22" spans="1:9" x14ac:dyDescent="0.35">
      <c r="A22" t="s">
        <v>54</v>
      </c>
      <c r="B22" t="s">
        <v>55</v>
      </c>
      <c r="C22" t="s">
        <v>10</v>
      </c>
      <c r="D22" t="s">
        <v>56</v>
      </c>
      <c r="E22" t="s">
        <v>57</v>
      </c>
      <c r="F22" t="s">
        <v>58</v>
      </c>
      <c r="G22" t="s">
        <v>59</v>
      </c>
      <c r="H22">
        <f>C22*1</f>
        <v>27</v>
      </c>
      <c r="I22">
        <f>E22*-1</f>
        <v>35.11</v>
      </c>
    </row>
    <row r="23" spans="1:9" x14ac:dyDescent="0.35">
      <c r="A23" t="s">
        <v>35</v>
      </c>
      <c r="B23" t="s">
        <v>36</v>
      </c>
      <c r="C23" t="s">
        <v>37</v>
      </c>
      <c r="D23" t="s">
        <v>38</v>
      </c>
      <c r="E23" t="s">
        <v>39</v>
      </c>
      <c r="F23" t="s">
        <v>40</v>
      </c>
      <c r="G23" t="s">
        <v>41</v>
      </c>
      <c r="H23">
        <f>C23*1</f>
        <v>32</v>
      </c>
      <c r="I23">
        <f>E23*-1</f>
        <v>38.86</v>
      </c>
    </row>
  </sheetData>
  <sortState xmlns:xlrd2="http://schemas.microsoft.com/office/spreadsheetml/2017/richdata2" ref="A3:I24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4569-DD4B-4934-8C09-72E2028682E3}">
  <dimension ref="A1:K32"/>
  <sheetViews>
    <sheetView topLeftCell="A16" workbookViewId="0">
      <selection activeCell="D26" sqref="D26:D32"/>
    </sheetView>
  </sheetViews>
  <sheetFormatPr defaultRowHeight="14.5" x14ac:dyDescent="0.35"/>
  <sheetData>
    <row r="1" spans="1:11" x14ac:dyDescent="0.35">
      <c r="A1" t="s">
        <v>127</v>
      </c>
      <c r="B1" t="s">
        <v>128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J1" t="s">
        <v>135</v>
      </c>
      <c r="K1">
        <f>COUNT(C2:C22)</f>
        <v>21</v>
      </c>
    </row>
    <row r="2" spans="1:11" x14ac:dyDescent="0.35">
      <c r="A2">
        <v>1</v>
      </c>
      <c r="B2" t="s">
        <v>65</v>
      </c>
      <c r="C2">
        <v>1</v>
      </c>
      <c r="D2">
        <f t="shared" ref="D2:D22" si="0">LOG(C2)</f>
        <v>0</v>
      </c>
      <c r="E2">
        <f t="shared" ref="E2:E22" si="1">(D2-$K$3)^2</f>
        <v>0.50755883183485828</v>
      </c>
      <c r="F2">
        <f t="shared" ref="F2:F22" si="2">(D2-$K$3)^3</f>
        <v>-0.36160096745605874</v>
      </c>
      <c r="G2">
        <f t="shared" ref="G2:G22" si="3">($K$1+1)/A2</f>
        <v>22</v>
      </c>
      <c r="H2">
        <f t="shared" ref="H2:H22" si="4">1/G2</f>
        <v>4.5454545454545456E-2</v>
      </c>
      <c r="J2" t="s">
        <v>136</v>
      </c>
      <c r="K2">
        <f>AVERAGE(C2:C22)</f>
        <v>9.0476190476190474</v>
      </c>
    </row>
    <row r="3" spans="1:11" x14ac:dyDescent="0.35">
      <c r="A3">
        <v>2</v>
      </c>
      <c r="B3" t="s">
        <v>85</v>
      </c>
      <c r="C3">
        <v>1</v>
      </c>
      <c r="D3">
        <f t="shared" si="0"/>
        <v>0</v>
      </c>
      <c r="E3">
        <f t="shared" si="1"/>
        <v>0.50755883183485828</v>
      </c>
      <c r="F3">
        <f t="shared" si="2"/>
        <v>-0.36160096745605874</v>
      </c>
      <c r="G3">
        <f t="shared" si="3"/>
        <v>11</v>
      </c>
      <c r="H3">
        <f t="shared" si="4"/>
        <v>9.0909090909090912E-2</v>
      </c>
      <c r="J3" t="s">
        <v>137</v>
      </c>
      <c r="K3">
        <f>AVERAGE(D2:D22)</f>
        <v>0.71243163309531554</v>
      </c>
    </row>
    <row r="4" spans="1:11" x14ac:dyDescent="0.35">
      <c r="A4">
        <v>3</v>
      </c>
      <c r="B4" t="s">
        <v>60</v>
      </c>
      <c r="C4">
        <v>2</v>
      </c>
      <c r="D4">
        <f t="shared" si="0"/>
        <v>0.3010299956639812</v>
      </c>
      <c r="E4">
        <f t="shared" si="1"/>
        <v>0.16925130728118307</v>
      </c>
      <c r="F4">
        <f t="shared" si="2"/>
        <v>-6.9630264952872639E-2</v>
      </c>
      <c r="G4">
        <f t="shared" si="3"/>
        <v>7.333333333333333</v>
      </c>
      <c r="H4">
        <f t="shared" si="4"/>
        <v>0.13636363636363638</v>
      </c>
      <c r="J4" t="s">
        <v>138</v>
      </c>
      <c r="K4">
        <f>SUM(E2:E22)</f>
        <v>4.584567681824308</v>
      </c>
    </row>
    <row r="5" spans="1:11" x14ac:dyDescent="0.35">
      <c r="A5">
        <v>4</v>
      </c>
      <c r="B5" t="s">
        <v>75</v>
      </c>
      <c r="C5">
        <v>2</v>
      </c>
      <c r="D5">
        <f t="shared" si="0"/>
        <v>0.3010299956639812</v>
      </c>
      <c r="E5">
        <f t="shared" si="1"/>
        <v>0.16925130728118307</v>
      </c>
      <c r="F5">
        <f t="shared" si="2"/>
        <v>-6.9630264952872639E-2</v>
      </c>
      <c r="G5">
        <f t="shared" si="3"/>
        <v>5.5</v>
      </c>
      <c r="H5">
        <f t="shared" si="4"/>
        <v>0.18181818181818182</v>
      </c>
      <c r="J5" t="s">
        <v>139</v>
      </c>
      <c r="K5">
        <f>SUM(F2:F22)</f>
        <v>0.55745374424184468</v>
      </c>
    </row>
    <row r="6" spans="1:11" x14ac:dyDescent="0.35">
      <c r="A6">
        <v>5</v>
      </c>
      <c r="B6" t="s">
        <v>87</v>
      </c>
      <c r="C6">
        <v>2</v>
      </c>
      <c r="D6">
        <f t="shared" si="0"/>
        <v>0.3010299956639812</v>
      </c>
      <c r="E6">
        <f t="shared" si="1"/>
        <v>0.16925130728118307</v>
      </c>
      <c r="F6">
        <f t="shared" si="2"/>
        <v>-6.9630264952872639E-2</v>
      </c>
      <c r="G6">
        <f t="shared" si="3"/>
        <v>4.4000000000000004</v>
      </c>
      <c r="H6">
        <f t="shared" si="4"/>
        <v>0.22727272727272727</v>
      </c>
      <c r="J6" t="s">
        <v>140</v>
      </c>
      <c r="K6">
        <f>VAR(D2:D22)</f>
        <v>0.22922838409121518</v>
      </c>
    </row>
    <row r="7" spans="1:11" x14ac:dyDescent="0.35">
      <c r="A7">
        <v>6</v>
      </c>
      <c r="B7" t="s">
        <v>110</v>
      </c>
      <c r="C7">
        <v>2</v>
      </c>
      <c r="D7">
        <f t="shared" si="0"/>
        <v>0.3010299956639812</v>
      </c>
      <c r="E7">
        <f t="shared" si="1"/>
        <v>0.16925130728118307</v>
      </c>
      <c r="F7">
        <f t="shared" si="2"/>
        <v>-6.9630264952872639E-2</v>
      </c>
      <c r="G7">
        <f t="shared" si="3"/>
        <v>3.6666666666666665</v>
      </c>
      <c r="H7">
        <f t="shared" si="4"/>
        <v>0.27272727272727276</v>
      </c>
      <c r="J7" t="s">
        <v>141</v>
      </c>
      <c r="K7">
        <f>STDEV(D2:D22)</f>
        <v>0.47877801128624858</v>
      </c>
    </row>
    <row r="8" spans="1:11" x14ac:dyDescent="0.35">
      <c r="A8">
        <v>7</v>
      </c>
      <c r="B8" t="s">
        <v>114</v>
      </c>
      <c r="C8">
        <v>2</v>
      </c>
      <c r="D8">
        <f t="shared" si="0"/>
        <v>0.3010299956639812</v>
      </c>
      <c r="E8">
        <f t="shared" si="1"/>
        <v>0.16925130728118307</v>
      </c>
      <c r="F8">
        <f t="shared" si="2"/>
        <v>-6.9630264952872639E-2</v>
      </c>
      <c r="G8">
        <f t="shared" si="3"/>
        <v>3.1428571428571428</v>
      </c>
      <c r="H8">
        <f t="shared" si="4"/>
        <v>0.31818181818181818</v>
      </c>
      <c r="J8" t="s">
        <v>142</v>
      </c>
      <c r="K8">
        <f>SKEW(D2:D22)</f>
        <v>0.28069969811062201</v>
      </c>
    </row>
    <row r="9" spans="1:11" x14ac:dyDescent="0.35">
      <c r="A9">
        <v>8</v>
      </c>
      <c r="B9" t="s">
        <v>68</v>
      </c>
      <c r="C9">
        <v>3</v>
      </c>
      <c r="D9">
        <f t="shared" si="0"/>
        <v>0.47712125471966244</v>
      </c>
      <c r="E9">
        <f t="shared" si="1"/>
        <v>5.5370974171293032E-2</v>
      </c>
      <c r="F9">
        <f t="shared" si="2"/>
        <v>-1.3029364883275479E-2</v>
      </c>
      <c r="G9">
        <f t="shared" si="3"/>
        <v>2.75</v>
      </c>
      <c r="H9">
        <f t="shared" si="4"/>
        <v>0.36363636363636365</v>
      </c>
      <c r="J9" t="s">
        <v>143</v>
      </c>
      <c r="K9">
        <v>0.2</v>
      </c>
    </row>
    <row r="10" spans="1:11" x14ac:dyDescent="0.35">
      <c r="A10">
        <v>9</v>
      </c>
      <c r="B10" t="s">
        <v>80</v>
      </c>
      <c r="C10">
        <v>3</v>
      </c>
      <c r="D10">
        <f t="shared" si="0"/>
        <v>0.47712125471966244</v>
      </c>
      <c r="E10">
        <f t="shared" si="1"/>
        <v>5.5370974171293032E-2</v>
      </c>
      <c r="F10">
        <f t="shared" si="2"/>
        <v>-1.3029364883275479E-2</v>
      </c>
      <c r="G10">
        <f t="shared" si="3"/>
        <v>2.4444444444444446</v>
      </c>
      <c r="H10">
        <f t="shared" si="4"/>
        <v>0.40909090909090906</v>
      </c>
      <c r="J10" t="s">
        <v>144</v>
      </c>
      <c r="K10">
        <v>0.3</v>
      </c>
    </row>
    <row r="11" spans="1:11" x14ac:dyDescent="0.35">
      <c r="A11">
        <v>10</v>
      </c>
      <c r="B11" t="s">
        <v>104</v>
      </c>
      <c r="C11">
        <v>3</v>
      </c>
      <c r="D11">
        <f t="shared" si="0"/>
        <v>0.47712125471966244</v>
      </c>
      <c r="E11">
        <f t="shared" si="1"/>
        <v>5.5370974171293032E-2</v>
      </c>
      <c r="F11">
        <f t="shared" si="2"/>
        <v>-1.3029364883275479E-2</v>
      </c>
      <c r="G11">
        <f t="shared" si="3"/>
        <v>2.2000000000000002</v>
      </c>
      <c r="H11">
        <f t="shared" si="4"/>
        <v>0.45454545454545453</v>
      </c>
    </row>
    <row r="12" spans="1:11" x14ac:dyDescent="0.35">
      <c r="A12">
        <v>11</v>
      </c>
      <c r="B12" t="s">
        <v>92</v>
      </c>
      <c r="C12">
        <v>4</v>
      </c>
      <c r="D12">
        <f t="shared" si="0"/>
        <v>0.6020599913279624</v>
      </c>
      <c r="E12">
        <f t="shared" si="1"/>
        <v>1.2181899306420933E-2</v>
      </c>
      <c r="F12">
        <f t="shared" si="2"/>
        <v>-1.3445362262942591E-3</v>
      </c>
      <c r="G12">
        <f t="shared" si="3"/>
        <v>2</v>
      </c>
      <c r="H12">
        <f t="shared" si="4"/>
        <v>0.5</v>
      </c>
    </row>
    <row r="13" spans="1:11" x14ac:dyDescent="0.35">
      <c r="A13">
        <v>12</v>
      </c>
      <c r="B13" t="s">
        <v>48</v>
      </c>
      <c r="C13">
        <v>5</v>
      </c>
      <c r="D13">
        <f t="shared" si="0"/>
        <v>0.69897000433601886</v>
      </c>
      <c r="E13">
        <f t="shared" si="1"/>
        <v>1.8121544885312359E-4</v>
      </c>
      <c r="F13">
        <f t="shared" si="2"/>
        <v>-2.4394550979100659E-6</v>
      </c>
      <c r="G13">
        <f t="shared" si="3"/>
        <v>1.8333333333333333</v>
      </c>
      <c r="H13">
        <f t="shared" si="4"/>
        <v>0.54545454545454553</v>
      </c>
    </row>
    <row r="14" spans="1:11" x14ac:dyDescent="0.35">
      <c r="A14">
        <v>13</v>
      </c>
      <c r="B14" t="s">
        <v>15</v>
      </c>
      <c r="C14">
        <v>7</v>
      </c>
      <c r="D14">
        <f t="shared" si="0"/>
        <v>0.84509804001425681</v>
      </c>
      <c r="E14">
        <f t="shared" si="1"/>
        <v>1.7600375524782108E-2</v>
      </c>
      <c r="F14">
        <f t="shared" si="2"/>
        <v>2.3349785812969179E-3</v>
      </c>
      <c r="G14">
        <f t="shared" si="3"/>
        <v>1.6923076923076923</v>
      </c>
      <c r="H14">
        <f t="shared" si="4"/>
        <v>0.59090909090909094</v>
      </c>
    </row>
    <row r="15" spans="1:11" x14ac:dyDescent="0.35">
      <c r="A15">
        <v>14</v>
      </c>
      <c r="B15" t="s">
        <v>119</v>
      </c>
      <c r="C15">
        <v>9</v>
      </c>
      <c r="D15">
        <f t="shared" si="0"/>
        <v>0.95424250943932487</v>
      </c>
      <c r="E15">
        <f t="shared" si="1"/>
        <v>5.8472499918257773E-2</v>
      </c>
      <c r="F15">
        <f t="shared" si="2"/>
        <v>1.4139286447258925E-2</v>
      </c>
      <c r="G15">
        <f t="shared" si="3"/>
        <v>1.5714285714285714</v>
      </c>
      <c r="H15">
        <f t="shared" si="4"/>
        <v>0.63636363636363635</v>
      </c>
    </row>
    <row r="16" spans="1:11" x14ac:dyDescent="0.35">
      <c r="A16">
        <v>15</v>
      </c>
      <c r="B16" t="s">
        <v>29</v>
      </c>
      <c r="C16">
        <v>10</v>
      </c>
      <c r="D16">
        <f t="shared" si="0"/>
        <v>1</v>
      </c>
      <c r="E16">
        <f t="shared" si="1"/>
        <v>8.2695565644227226E-2</v>
      </c>
      <c r="F16">
        <f t="shared" si="2"/>
        <v>2.3780628762569554E-2</v>
      </c>
      <c r="G16">
        <f t="shared" si="3"/>
        <v>1.4666666666666666</v>
      </c>
      <c r="H16">
        <f t="shared" si="4"/>
        <v>0.68181818181818188</v>
      </c>
    </row>
    <row r="17" spans="1:8" x14ac:dyDescent="0.35">
      <c r="A17">
        <v>16</v>
      </c>
      <c r="B17" t="s">
        <v>99</v>
      </c>
      <c r="C17">
        <v>10</v>
      </c>
      <c r="D17">
        <f t="shared" si="0"/>
        <v>1</v>
      </c>
      <c r="E17">
        <f t="shared" si="1"/>
        <v>8.2695565644227226E-2</v>
      </c>
      <c r="F17">
        <f t="shared" si="2"/>
        <v>2.3780628762569554E-2</v>
      </c>
      <c r="G17">
        <f t="shared" si="3"/>
        <v>1.375</v>
      </c>
      <c r="H17">
        <f t="shared" si="4"/>
        <v>0.72727272727272729</v>
      </c>
    </row>
    <row r="18" spans="1:8" x14ac:dyDescent="0.35">
      <c r="A18">
        <v>17</v>
      </c>
      <c r="B18" t="s">
        <v>42</v>
      </c>
      <c r="C18">
        <v>18</v>
      </c>
      <c r="D18">
        <f t="shared" si="0"/>
        <v>1.255272505103306</v>
      </c>
      <c r="E18">
        <f t="shared" si="1"/>
        <v>0.29467621232239549</v>
      </c>
      <c r="F18">
        <f t="shared" si="2"/>
        <v>0.15996229205710091</v>
      </c>
      <c r="G18">
        <f t="shared" si="3"/>
        <v>1.2941176470588236</v>
      </c>
      <c r="H18">
        <f t="shared" si="4"/>
        <v>0.77272727272727271</v>
      </c>
    </row>
    <row r="19" spans="1:8" x14ac:dyDescent="0.35">
      <c r="A19">
        <v>18</v>
      </c>
      <c r="B19" t="s">
        <v>22</v>
      </c>
      <c r="C19">
        <v>20</v>
      </c>
      <c r="D19">
        <f t="shared" si="0"/>
        <v>1.3010299956639813</v>
      </c>
      <c r="E19">
        <f t="shared" si="1"/>
        <v>0.34644803241851446</v>
      </c>
      <c r="F19">
        <f t="shared" si="2"/>
        <v>0.20391874459667364</v>
      </c>
      <c r="G19">
        <f t="shared" si="3"/>
        <v>1.2222222222222223</v>
      </c>
      <c r="H19">
        <f t="shared" si="4"/>
        <v>0.81818181818181812</v>
      </c>
    </row>
    <row r="20" spans="1:8" x14ac:dyDescent="0.35">
      <c r="A20">
        <v>19</v>
      </c>
      <c r="B20" t="s">
        <v>8</v>
      </c>
      <c r="C20">
        <v>27</v>
      </c>
      <c r="D20">
        <f t="shared" si="0"/>
        <v>1.4313637641589874</v>
      </c>
      <c r="E20">
        <f t="shared" si="1"/>
        <v>0.51686340907575257</v>
      </c>
      <c r="F20">
        <f t="shared" si="2"/>
        <v>0.37158971215566516</v>
      </c>
      <c r="G20">
        <f t="shared" si="3"/>
        <v>1.1578947368421053</v>
      </c>
      <c r="H20">
        <f t="shared" si="4"/>
        <v>0.86363636363636365</v>
      </c>
    </row>
    <row r="21" spans="1:8" x14ac:dyDescent="0.35">
      <c r="A21">
        <v>20</v>
      </c>
      <c r="B21" t="s">
        <v>54</v>
      </c>
      <c r="C21">
        <v>27</v>
      </c>
      <c r="D21">
        <f t="shared" si="0"/>
        <v>1.4313637641589874</v>
      </c>
      <c r="E21">
        <f t="shared" si="1"/>
        <v>0.51686340907575257</v>
      </c>
      <c r="F21">
        <f t="shared" si="2"/>
        <v>0.37158971215566516</v>
      </c>
      <c r="G21">
        <f t="shared" si="3"/>
        <v>1.1000000000000001</v>
      </c>
      <c r="H21">
        <f t="shared" si="4"/>
        <v>0.90909090909090906</v>
      </c>
    </row>
    <row r="22" spans="1:8" x14ac:dyDescent="0.35">
      <c r="A22">
        <v>21</v>
      </c>
      <c r="B22" t="s">
        <v>35</v>
      </c>
      <c r="C22">
        <v>32</v>
      </c>
      <c r="D22">
        <f t="shared" si="0"/>
        <v>1.505149978319906</v>
      </c>
      <c r="E22">
        <f t="shared" si="1"/>
        <v>0.62840237485561301</v>
      </c>
      <c r="F22">
        <f t="shared" si="2"/>
        <v>0.49814609073074434</v>
      </c>
      <c r="G22">
        <f t="shared" si="3"/>
        <v>1.0476190476190477</v>
      </c>
      <c r="H22">
        <f t="shared" si="4"/>
        <v>0.95454545454545447</v>
      </c>
    </row>
    <row r="25" spans="1:8" x14ac:dyDescent="0.35">
      <c r="B25" t="s">
        <v>145</v>
      </c>
      <c r="C25" t="s">
        <v>150</v>
      </c>
      <c r="D25" t="s">
        <v>151</v>
      </c>
      <c r="E25" t="s">
        <v>146</v>
      </c>
      <c r="F25" t="s">
        <v>147</v>
      </c>
      <c r="G25" t="s">
        <v>148</v>
      </c>
      <c r="H25" s="1" t="s">
        <v>149</v>
      </c>
    </row>
    <row r="26" spans="1:8" x14ac:dyDescent="0.35">
      <c r="B26">
        <v>2</v>
      </c>
      <c r="C26">
        <v>-3.3000000000000002E-2</v>
      </c>
      <c r="D26">
        <v>-0.05</v>
      </c>
      <c r="E26">
        <f>(C26-D26)/($K$9-$K$10)</f>
        <v>-0.17000000000000004</v>
      </c>
      <c r="F26" s="2">
        <f>C26+(E26*($K$8-$K$9))</f>
        <v>-4.6718948678805744E-2</v>
      </c>
      <c r="G26" s="2">
        <f t="shared" ref="G26:G32" si="5">$K$3+(F26*$K$7)</f>
        <v>0.69006362775749264</v>
      </c>
      <c r="H26" s="3">
        <f t="shared" ref="H26:H32" si="6">10^G26</f>
        <v>4.8985058130006669</v>
      </c>
    </row>
    <row r="27" spans="1:8" x14ac:dyDescent="0.35">
      <c r="B27">
        <v>5</v>
      </c>
      <c r="C27">
        <v>0.83</v>
      </c>
      <c r="D27">
        <v>0.82399999999999995</v>
      </c>
      <c r="E27">
        <f t="shared" ref="E27:E32" si="7">(C27-D27)/($K$9-$K$10)</f>
        <v>-6.0000000000000067E-2</v>
      </c>
      <c r="F27" s="2">
        <f t="shared" ref="F27:F32" si="8">C27+(E27*($K$8-$K$9))</f>
        <v>0.82515801811336265</v>
      </c>
      <c r="G27" s="2">
        <f t="shared" si="5"/>
        <v>1.1074991480045335</v>
      </c>
      <c r="H27" s="3">
        <f t="shared" si="6"/>
        <v>12.808525817673885</v>
      </c>
    </row>
    <row r="28" spans="1:8" x14ac:dyDescent="0.35">
      <c r="B28">
        <v>10</v>
      </c>
      <c r="C28">
        <v>1.3009999999999999</v>
      </c>
      <c r="D28">
        <v>1.3089999999999999</v>
      </c>
      <c r="E28">
        <f t="shared" si="7"/>
        <v>8.0000000000000085E-2</v>
      </c>
      <c r="F28" s="2">
        <f t="shared" si="8"/>
        <v>1.3074559758488498</v>
      </c>
      <c r="G28" s="2">
        <f t="shared" si="5"/>
        <v>1.3384128050565494</v>
      </c>
      <c r="H28" s="3">
        <f t="shared" si="6"/>
        <v>21.797807104431953</v>
      </c>
    </row>
    <row r="29" spans="1:8" x14ac:dyDescent="0.35">
      <c r="B29">
        <v>25</v>
      </c>
      <c r="C29">
        <v>1.8180000000000001</v>
      </c>
      <c r="D29">
        <v>1.849</v>
      </c>
      <c r="E29">
        <f t="shared" si="7"/>
        <v>0.30999999999999922</v>
      </c>
      <c r="F29" s="2">
        <f t="shared" si="8"/>
        <v>1.8430169064142927</v>
      </c>
      <c r="G29" s="2">
        <f t="shared" si="5"/>
        <v>1.5948276023152848</v>
      </c>
      <c r="H29" s="3">
        <f t="shared" si="6"/>
        <v>39.339388268767188</v>
      </c>
    </row>
    <row r="30" spans="1:8" x14ac:dyDescent="0.35">
      <c r="B30">
        <v>50</v>
      </c>
      <c r="C30">
        <v>2.1589999999999998</v>
      </c>
      <c r="D30">
        <v>2.2109999999999999</v>
      </c>
      <c r="E30">
        <f t="shared" si="7"/>
        <v>0.52000000000000057</v>
      </c>
      <c r="F30" s="2">
        <f t="shared" si="8"/>
        <v>2.2009638430175231</v>
      </c>
      <c r="G30" s="2">
        <f t="shared" si="5"/>
        <v>1.7662047247681842</v>
      </c>
      <c r="H30" s="3">
        <f t="shared" si="6"/>
        <v>58.372020291358325</v>
      </c>
    </row>
    <row r="31" spans="1:8" x14ac:dyDescent="0.35">
      <c r="B31">
        <v>100</v>
      </c>
      <c r="C31">
        <v>2.472</v>
      </c>
      <c r="D31">
        <v>2.544</v>
      </c>
      <c r="E31">
        <f t="shared" si="7"/>
        <v>0.72000000000000075</v>
      </c>
      <c r="F31" s="2">
        <f t="shared" si="8"/>
        <v>2.5301037826396477</v>
      </c>
      <c r="G31" s="2">
        <f t="shared" si="5"/>
        <v>1.9237896904953411</v>
      </c>
      <c r="H31" s="3">
        <f t="shared" si="6"/>
        <v>83.905357179065646</v>
      </c>
    </row>
    <row r="32" spans="1:8" x14ac:dyDescent="0.35">
      <c r="B32">
        <v>200</v>
      </c>
      <c r="C32">
        <v>2.7629999999999999</v>
      </c>
      <c r="D32">
        <v>2.8559999999999999</v>
      </c>
      <c r="E32">
        <f t="shared" si="7"/>
        <v>0.92999999999999994</v>
      </c>
      <c r="F32" s="2">
        <f t="shared" si="8"/>
        <v>2.8380507192428786</v>
      </c>
      <c r="G32" s="2">
        <f t="shared" si="5"/>
        <v>2.0712279123839283</v>
      </c>
      <c r="H32" s="3">
        <f t="shared" si="6"/>
        <v>117.82241287873354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BFCD-C2A9-4AFD-9D2E-B9810FC4B886}">
  <dimension ref="A1:K32"/>
  <sheetViews>
    <sheetView tabSelected="1" topLeftCell="A16" workbookViewId="0">
      <selection activeCell="F24" sqref="F24"/>
    </sheetView>
  </sheetViews>
  <sheetFormatPr defaultRowHeight="14.5" x14ac:dyDescent="0.35"/>
  <sheetData>
    <row r="1" spans="1:11" x14ac:dyDescent="0.35">
      <c r="A1" t="s">
        <v>127</v>
      </c>
      <c r="B1" t="s">
        <v>128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J1" t="s">
        <v>135</v>
      </c>
      <c r="K1">
        <f>COUNT(C2:C22)</f>
        <v>21</v>
      </c>
    </row>
    <row r="2" spans="1:11" x14ac:dyDescent="0.35">
      <c r="A2">
        <v>1</v>
      </c>
      <c r="B2" t="s">
        <v>85</v>
      </c>
      <c r="C2">
        <v>1.08</v>
      </c>
      <c r="D2">
        <f t="shared" ref="D2:D22" si="0">LOG(C2)</f>
        <v>3.342375548694973E-2</v>
      </c>
      <c r="E2">
        <f t="shared" ref="E2:E22" si="1">(D2-$K$3)^2</f>
        <v>0.44365731604753628</v>
      </c>
      <c r="F2">
        <f t="shared" ref="F2:F22" si="2">(D2-$K$3)^3</f>
        <v>-0.29550951651107815</v>
      </c>
      <c r="G2">
        <f t="shared" ref="G2:G22" si="3">($K$1+1)/A2</f>
        <v>22</v>
      </c>
      <c r="H2">
        <f t="shared" ref="H2:H22" si="4">1/G2</f>
        <v>4.5454545454545456E-2</v>
      </c>
      <c r="J2" t="s">
        <v>136</v>
      </c>
      <c r="K2">
        <f>AVERAGE(C2:C22)</f>
        <v>9.9180952380952387</v>
      </c>
    </row>
    <row r="3" spans="1:11" x14ac:dyDescent="0.35">
      <c r="A3">
        <v>2</v>
      </c>
      <c r="B3" t="s">
        <v>60</v>
      </c>
      <c r="C3">
        <v>1.2</v>
      </c>
      <c r="D3">
        <f t="shared" si="0"/>
        <v>7.9181246047624818E-2</v>
      </c>
      <c r="E3">
        <f t="shared" si="1"/>
        <v>0.3847951260475348</v>
      </c>
      <c r="F3">
        <f t="shared" si="2"/>
        <v>-0.23869556163823372</v>
      </c>
      <c r="G3">
        <f t="shared" si="3"/>
        <v>11</v>
      </c>
      <c r="H3">
        <f t="shared" si="4"/>
        <v>9.0909090909090912E-2</v>
      </c>
      <c r="J3" t="s">
        <v>137</v>
      </c>
      <c r="K3">
        <f>AVERAGE(D2:D22)</f>
        <v>0.69949981424265695</v>
      </c>
    </row>
    <row r="4" spans="1:11" x14ac:dyDescent="0.35">
      <c r="A4">
        <v>3</v>
      </c>
      <c r="B4" t="s">
        <v>75</v>
      </c>
      <c r="C4">
        <v>1.31</v>
      </c>
      <c r="D4">
        <f t="shared" si="0"/>
        <v>0.11727129565576427</v>
      </c>
      <c r="E4">
        <f t="shared" si="1"/>
        <v>0.33899004785588771</v>
      </c>
      <c r="F4">
        <f t="shared" si="2"/>
        <v>-0.19736967337883338</v>
      </c>
      <c r="G4">
        <f t="shared" si="3"/>
        <v>7.333333333333333</v>
      </c>
      <c r="H4">
        <f t="shared" si="4"/>
        <v>0.13636363636363638</v>
      </c>
      <c r="J4" t="s">
        <v>138</v>
      </c>
      <c r="K4">
        <f>SUM(E2:E22)</f>
        <v>5.2538924602029518</v>
      </c>
    </row>
    <row r="5" spans="1:11" x14ac:dyDescent="0.35">
      <c r="A5">
        <v>4</v>
      </c>
      <c r="B5" t="s">
        <v>92</v>
      </c>
      <c r="C5">
        <v>1.79</v>
      </c>
      <c r="D5">
        <f t="shared" si="0"/>
        <v>0.2528530309798932</v>
      </c>
      <c r="E5">
        <f t="shared" si="1"/>
        <v>0.19949334899897425</v>
      </c>
      <c r="F5">
        <f t="shared" si="2"/>
        <v>-8.9103062612707742E-2</v>
      </c>
      <c r="G5">
        <f t="shared" si="3"/>
        <v>5.5</v>
      </c>
      <c r="H5">
        <f t="shared" si="4"/>
        <v>0.18181818181818182</v>
      </c>
      <c r="J5" t="s">
        <v>139</v>
      </c>
      <c r="K5">
        <f>SUM(F2:F22)</f>
        <v>1.3327580645327561</v>
      </c>
    </row>
    <row r="6" spans="1:11" x14ac:dyDescent="0.35">
      <c r="A6">
        <v>5</v>
      </c>
      <c r="B6" t="s">
        <v>87</v>
      </c>
      <c r="C6">
        <v>1.88</v>
      </c>
      <c r="D6">
        <f t="shared" si="0"/>
        <v>0.27415784926367981</v>
      </c>
      <c r="E6">
        <f t="shared" si="1"/>
        <v>0.18091578717217741</v>
      </c>
      <c r="F6">
        <f t="shared" si="2"/>
        <v>-7.6951076411532357E-2</v>
      </c>
      <c r="G6">
        <f t="shared" si="3"/>
        <v>4.4000000000000004</v>
      </c>
      <c r="H6">
        <f t="shared" si="4"/>
        <v>0.22727272727272727</v>
      </c>
      <c r="J6" t="s">
        <v>140</v>
      </c>
      <c r="K6">
        <f>VAR(D2:D22)</f>
        <v>0.26269462301014757</v>
      </c>
    </row>
    <row r="7" spans="1:11" x14ac:dyDescent="0.35">
      <c r="A7">
        <v>6</v>
      </c>
      <c r="B7" t="s">
        <v>65</v>
      </c>
      <c r="C7">
        <v>2.0299999999999998</v>
      </c>
      <c r="D7">
        <f t="shared" si="0"/>
        <v>0.30749603791321289</v>
      </c>
      <c r="E7">
        <f t="shared" si="1"/>
        <v>0.15366696065654481</v>
      </c>
      <c r="F7">
        <f t="shared" si="2"/>
        <v>-6.023802887443367E-2</v>
      </c>
      <c r="G7">
        <f t="shared" si="3"/>
        <v>3.6666666666666665</v>
      </c>
      <c r="H7">
        <f t="shared" si="4"/>
        <v>0.27272727272727276</v>
      </c>
      <c r="J7" t="s">
        <v>141</v>
      </c>
      <c r="K7">
        <f>STDEV(D2:D22)</f>
        <v>0.51253743571581922</v>
      </c>
    </row>
    <row r="8" spans="1:11" x14ac:dyDescent="0.35">
      <c r="A8">
        <v>7</v>
      </c>
      <c r="B8" t="s">
        <v>80</v>
      </c>
      <c r="C8">
        <v>2.14</v>
      </c>
      <c r="D8">
        <f t="shared" si="0"/>
        <v>0.33041377334919086</v>
      </c>
      <c r="E8">
        <f t="shared" si="1"/>
        <v>0.13622450558241331</v>
      </c>
      <c r="F8">
        <f t="shared" si="2"/>
        <v>-5.0278563438082798E-2</v>
      </c>
      <c r="G8">
        <f t="shared" si="3"/>
        <v>3.1428571428571428</v>
      </c>
      <c r="H8">
        <f t="shared" si="4"/>
        <v>0.31818181818181818</v>
      </c>
      <c r="J8" t="s">
        <v>142</v>
      </c>
      <c r="K8">
        <f>SKEW(D2:D22)</f>
        <v>0.54702886339521917</v>
      </c>
    </row>
    <row r="9" spans="1:11" x14ac:dyDescent="0.35">
      <c r="A9">
        <v>8</v>
      </c>
      <c r="B9" t="s">
        <v>114</v>
      </c>
      <c r="C9">
        <v>2.39</v>
      </c>
      <c r="D9">
        <f t="shared" si="0"/>
        <v>0.37839790094813769</v>
      </c>
      <c r="E9">
        <f t="shared" si="1"/>
        <v>0.10310643872140096</v>
      </c>
      <c r="F9">
        <f t="shared" si="2"/>
        <v>-3.3107674746425952E-2</v>
      </c>
      <c r="G9">
        <f t="shared" si="3"/>
        <v>2.75</v>
      </c>
      <c r="H9">
        <f t="shared" si="4"/>
        <v>0.36363636363636365</v>
      </c>
      <c r="J9" t="s">
        <v>143</v>
      </c>
      <c r="K9">
        <v>0.5</v>
      </c>
    </row>
    <row r="10" spans="1:11" x14ac:dyDescent="0.35">
      <c r="A10">
        <v>9</v>
      </c>
      <c r="B10" t="s">
        <v>110</v>
      </c>
      <c r="C10">
        <v>2.67</v>
      </c>
      <c r="D10">
        <f t="shared" si="0"/>
        <v>0.42651126136457523</v>
      </c>
      <c r="E10">
        <f t="shared" si="1"/>
        <v>7.4522750002469218E-2</v>
      </c>
      <c r="F10">
        <f t="shared" si="2"/>
        <v>-2.0343857679669133E-2</v>
      </c>
      <c r="G10">
        <f t="shared" si="3"/>
        <v>2.4444444444444446</v>
      </c>
      <c r="H10">
        <f t="shared" si="4"/>
        <v>0.40909090909090906</v>
      </c>
      <c r="J10" t="s">
        <v>144</v>
      </c>
      <c r="K10">
        <v>0.6</v>
      </c>
    </row>
    <row r="11" spans="1:11" x14ac:dyDescent="0.35">
      <c r="A11">
        <v>10</v>
      </c>
      <c r="B11" t="s">
        <v>104</v>
      </c>
      <c r="C11">
        <v>3.3</v>
      </c>
      <c r="D11">
        <f t="shared" si="0"/>
        <v>0.51851393987788741</v>
      </c>
      <c r="E11">
        <f t="shared" si="1"/>
        <v>3.2755886719580143E-2</v>
      </c>
      <c r="F11">
        <f t="shared" si="2"/>
        <v>-5.928352798536555E-3</v>
      </c>
      <c r="G11">
        <f t="shared" si="3"/>
        <v>2.2000000000000002</v>
      </c>
      <c r="H11">
        <f t="shared" si="4"/>
        <v>0.45454545454545453</v>
      </c>
    </row>
    <row r="12" spans="1:11" x14ac:dyDescent="0.35">
      <c r="A12">
        <v>11</v>
      </c>
      <c r="B12" t="s">
        <v>48</v>
      </c>
      <c r="C12">
        <v>3.73</v>
      </c>
      <c r="D12">
        <f t="shared" si="0"/>
        <v>0.57170883180868759</v>
      </c>
      <c r="E12">
        <f t="shared" si="1"/>
        <v>1.6330535191439066E-2</v>
      </c>
      <c r="F12">
        <f t="shared" si="2"/>
        <v>-2.086895135786508E-3</v>
      </c>
      <c r="G12">
        <f t="shared" si="3"/>
        <v>2</v>
      </c>
      <c r="H12">
        <f t="shared" si="4"/>
        <v>0.5</v>
      </c>
    </row>
    <row r="13" spans="1:11" x14ac:dyDescent="0.35">
      <c r="A13">
        <v>12</v>
      </c>
      <c r="B13" t="s">
        <v>68</v>
      </c>
      <c r="C13">
        <v>3.87</v>
      </c>
      <c r="D13">
        <f t="shared" si="0"/>
        <v>0.5877109650189114</v>
      </c>
      <c r="E13">
        <f t="shared" si="1"/>
        <v>1.2496746810769316E-2</v>
      </c>
      <c r="F13">
        <f t="shared" si="2"/>
        <v>-1.396996945016414E-3</v>
      </c>
      <c r="G13">
        <f t="shared" si="3"/>
        <v>1.8333333333333333</v>
      </c>
      <c r="H13">
        <f t="shared" si="4"/>
        <v>0.54545454545454553</v>
      </c>
    </row>
    <row r="14" spans="1:11" x14ac:dyDescent="0.35">
      <c r="A14">
        <v>13</v>
      </c>
      <c r="B14" t="s">
        <v>119</v>
      </c>
      <c r="C14">
        <v>4.3499999999999996</v>
      </c>
      <c r="D14">
        <f t="shared" si="0"/>
        <v>0.63848925695463732</v>
      </c>
      <c r="E14">
        <f t="shared" si="1"/>
        <v>3.7222881005947251E-3</v>
      </c>
      <c r="F14">
        <f t="shared" si="2"/>
        <v>-2.2709887140384824E-4</v>
      </c>
      <c r="G14">
        <f t="shared" si="3"/>
        <v>1.6923076923076923</v>
      </c>
      <c r="H14">
        <f t="shared" si="4"/>
        <v>0.59090909090909094</v>
      </c>
    </row>
    <row r="15" spans="1:11" x14ac:dyDescent="0.35">
      <c r="A15">
        <v>14</v>
      </c>
      <c r="B15" t="s">
        <v>15</v>
      </c>
      <c r="C15">
        <v>6.74</v>
      </c>
      <c r="D15">
        <f t="shared" si="0"/>
        <v>0.8286598965353198</v>
      </c>
      <c r="E15">
        <f t="shared" si="1"/>
        <v>1.668232685784744E-2</v>
      </c>
      <c r="F15">
        <f t="shared" si="2"/>
        <v>2.1546907097926751E-3</v>
      </c>
      <c r="G15">
        <f t="shared" si="3"/>
        <v>1.5714285714285714</v>
      </c>
      <c r="H15">
        <f t="shared" si="4"/>
        <v>0.63636363636363635</v>
      </c>
    </row>
    <row r="16" spans="1:11" x14ac:dyDescent="0.35">
      <c r="A16">
        <v>15</v>
      </c>
      <c r="B16" t="s">
        <v>29</v>
      </c>
      <c r="C16">
        <v>10.130000000000001</v>
      </c>
      <c r="D16">
        <f t="shared" si="0"/>
        <v>1.0056094453602804</v>
      </c>
      <c r="E16">
        <f t="shared" si="1"/>
        <v>9.3703106262967503E-2</v>
      </c>
      <c r="F16">
        <f t="shared" si="2"/>
        <v>2.8683423292732456E-2</v>
      </c>
      <c r="G16">
        <f t="shared" si="3"/>
        <v>1.4666666666666666</v>
      </c>
      <c r="H16">
        <f t="shared" si="4"/>
        <v>0.68181818181818188</v>
      </c>
    </row>
    <row r="17" spans="1:8" x14ac:dyDescent="0.35">
      <c r="A17">
        <v>16</v>
      </c>
      <c r="B17" t="s">
        <v>99</v>
      </c>
      <c r="C17">
        <v>12.37</v>
      </c>
      <c r="D17">
        <f t="shared" si="0"/>
        <v>1.0923696996291206</v>
      </c>
      <c r="E17">
        <f t="shared" si="1"/>
        <v>0.15434674684357305</v>
      </c>
      <c r="F17">
        <f t="shared" si="2"/>
        <v>6.0638188742208061E-2</v>
      </c>
      <c r="G17">
        <f t="shared" si="3"/>
        <v>1.375</v>
      </c>
      <c r="H17">
        <f t="shared" si="4"/>
        <v>0.72727272727272729</v>
      </c>
    </row>
    <row r="18" spans="1:8" x14ac:dyDescent="0.35">
      <c r="A18">
        <v>17</v>
      </c>
      <c r="B18" t="s">
        <v>42</v>
      </c>
      <c r="C18">
        <v>15.44</v>
      </c>
      <c r="D18">
        <f t="shared" si="0"/>
        <v>1.1886472959997174</v>
      </c>
      <c r="E18">
        <f t="shared" si="1"/>
        <v>0.2392652589092738</v>
      </c>
      <c r="F18">
        <f t="shared" si="2"/>
        <v>0.11703599886742236</v>
      </c>
      <c r="G18">
        <f t="shared" si="3"/>
        <v>1.2941176470588236</v>
      </c>
      <c r="H18">
        <f t="shared" si="4"/>
        <v>0.77272727272727271</v>
      </c>
    </row>
    <row r="19" spans="1:8" x14ac:dyDescent="0.35">
      <c r="A19">
        <v>18</v>
      </c>
      <c r="B19" t="s">
        <v>8</v>
      </c>
      <c r="C19">
        <v>28.93</v>
      </c>
      <c r="D19">
        <f t="shared" si="0"/>
        <v>1.4613484336479829</v>
      </c>
      <c r="E19">
        <f t="shared" si="1"/>
        <v>0.5804133188898013</v>
      </c>
      <c r="F19">
        <f t="shared" si="2"/>
        <v>0.44218708568065834</v>
      </c>
      <c r="G19">
        <f t="shared" si="3"/>
        <v>1.2222222222222223</v>
      </c>
      <c r="H19">
        <f t="shared" si="4"/>
        <v>0.81818181818181812</v>
      </c>
    </row>
    <row r="20" spans="1:8" x14ac:dyDescent="0.35">
      <c r="A20">
        <v>19</v>
      </c>
      <c r="B20" t="s">
        <v>22</v>
      </c>
      <c r="C20">
        <v>28.96</v>
      </c>
      <c r="D20">
        <f t="shared" si="0"/>
        <v>1.4617985575251093</v>
      </c>
      <c r="E20">
        <f t="shared" si="1"/>
        <v>0.58109937401000622</v>
      </c>
      <c r="F20">
        <f t="shared" si="2"/>
        <v>0.44297132253004751</v>
      </c>
      <c r="G20">
        <f t="shared" si="3"/>
        <v>1.1578947368421053</v>
      </c>
      <c r="H20">
        <f t="shared" si="4"/>
        <v>0.86363636363636365</v>
      </c>
    </row>
    <row r="21" spans="1:8" x14ac:dyDescent="0.35">
      <c r="A21">
        <v>20</v>
      </c>
      <c r="B21" t="s">
        <v>54</v>
      </c>
      <c r="C21">
        <v>35.11</v>
      </c>
      <c r="D21">
        <f t="shared" si="0"/>
        <v>1.5454308294653512</v>
      </c>
      <c r="E21">
        <f t="shared" si="1"/>
        <v>0.71559928251569804</v>
      </c>
      <c r="F21">
        <f t="shared" si="2"/>
        <v>0.60534762755113602</v>
      </c>
      <c r="G21">
        <f t="shared" si="3"/>
        <v>1.1000000000000001</v>
      </c>
      <c r="H21">
        <f t="shared" si="4"/>
        <v>0.90909090909090906</v>
      </c>
    </row>
    <row r="22" spans="1:8" x14ac:dyDescent="0.35">
      <c r="A22">
        <v>21</v>
      </c>
      <c r="B22" t="s">
        <v>35</v>
      </c>
      <c r="C22">
        <v>38.86</v>
      </c>
      <c r="D22">
        <f t="shared" si="0"/>
        <v>1.5895027962637638</v>
      </c>
      <c r="E22">
        <f t="shared" si="1"/>
        <v>0.79210530800646262</v>
      </c>
      <c r="F22">
        <f t="shared" si="2"/>
        <v>0.70497608620049901</v>
      </c>
      <c r="G22">
        <f t="shared" si="3"/>
        <v>1.0476190476190477</v>
      </c>
      <c r="H22">
        <f t="shared" si="4"/>
        <v>0.95454545454545447</v>
      </c>
    </row>
    <row r="25" spans="1:8" x14ac:dyDescent="0.35">
      <c r="B25" t="s">
        <v>145</v>
      </c>
      <c r="C25" t="s">
        <v>152</v>
      </c>
      <c r="D25" t="s">
        <v>153</v>
      </c>
      <c r="E25" t="s">
        <v>146</v>
      </c>
      <c r="F25" t="s">
        <v>147</v>
      </c>
      <c r="G25" t="s">
        <v>148</v>
      </c>
      <c r="H25" s="1" t="s">
        <v>149</v>
      </c>
    </row>
    <row r="26" spans="1:8" x14ac:dyDescent="0.35">
      <c r="B26">
        <v>2</v>
      </c>
      <c r="C26">
        <v>-8.3000000000000004E-2</v>
      </c>
      <c r="D26">
        <v>-9.9000000000000005E-2</v>
      </c>
      <c r="E26">
        <f>(C26-D26)/($K$9-$K$10)</f>
        <v>-0.16000000000000003</v>
      </c>
      <c r="F26" s="2">
        <f>C26+(E26*($K$8-$K$9))</f>
        <v>-9.0524618143235078E-2</v>
      </c>
      <c r="G26" s="2">
        <f t="shared" ref="G26:G32" si="5">$K$3+(F26*$K$7)</f>
        <v>0.65310255859036948</v>
      </c>
      <c r="H26" s="3">
        <f t="shared" ref="H26:H32" si="6">10^G26</f>
        <v>4.4988608289502299</v>
      </c>
    </row>
    <row r="27" spans="1:8" x14ac:dyDescent="0.35">
      <c r="B27">
        <v>5</v>
      </c>
      <c r="C27">
        <v>0.80800000000000005</v>
      </c>
      <c r="D27">
        <v>0.8</v>
      </c>
      <c r="E27">
        <f t="shared" ref="E27:E32" si="7">(C27-D27)/($K$9-$K$10)</f>
        <v>-8.0000000000000085E-2</v>
      </c>
      <c r="F27" s="2">
        <f t="shared" ref="F27:F32" si="8">C27+(E27*($K$8-$K$9))</f>
        <v>0.80423769092838249</v>
      </c>
      <c r="G27" s="2">
        <f t="shared" si="5"/>
        <v>1.1117017380571017</v>
      </c>
      <c r="H27" s="3">
        <f t="shared" si="6"/>
        <v>12.933073271766595</v>
      </c>
    </row>
    <row r="28" spans="1:8" x14ac:dyDescent="0.35">
      <c r="B28">
        <v>10</v>
      </c>
      <c r="C28">
        <v>1.323</v>
      </c>
      <c r="D28">
        <v>1.3280000000000001</v>
      </c>
      <c r="E28">
        <f t="shared" si="7"/>
        <v>5.0000000000001169E-2</v>
      </c>
      <c r="F28" s="2">
        <f t="shared" si="8"/>
        <v>1.3253514431697611</v>
      </c>
      <c r="G28" s="2">
        <f t="shared" si="5"/>
        <v>1.3787920443471466</v>
      </c>
      <c r="H28" s="3">
        <f t="shared" si="6"/>
        <v>23.921700259821961</v>
      </c>
    </row>
    <row r="29" spans="1:8" x14ac:dyDescent="0.35">
      <c r="B29">
        <v>25</v>
      </c>
      <c r="C29">
        <v>1.91</v>
      </c>
      <c r="D29">
        <v>1.9390000000000001</v>
      </c>
      <c r="E29">
        <f t="shared" si="7"/>
        <v>0.29000000000000142</v>
      </c>
      <c r="F29" s="2">
        <f t="shared" si="8"/>
        <v>1.9236383703846136</v>
      </c>
      <c r="G29" s="2">
        <f t="shared" si="5"/>
        <v>1.6854364918441442</v>
      </c>
      <c r="H29" s="3">
        <f t="shared" si="6"/>
        <v>48.465923430080359</v>
      </c>
    </row>
    <row r="30" spans="1:8" x14ac:dyDescent="0.35">
      <c r="B30">
        <v>50</v>
      </c>
      <c r="C30">
        <v>2.3109999999999999</v>
      </c>
      <c r="D30">
        <v>2.359</v>
      </c>
      <c r="E30">
        <f t="shared" si="7"/>
        <v>0.48000000000000054</v>
      </c>
      <c r="F30" s="2">
        <f t="shared" si="8"/>
        <v>2.3335738544297051</v>
      </c>
      <c r="G30" s="2">
        <f t="shared" si="5"/>
        <v>1.8955437736455385</v>
      </c>
      <c r="H30" s="3">
        <f t="shared" si="6"/>
        <v>78.62194322110733</v>
      </c>
    </row>
    <row r="31" spans="1:8" x14ac:dyDescent="0.35">
      <c r="B31">
        <v>100</v>
      </c>
      <c r="C31">
        <v>2.6859999999999999</v>
      </c>
      <c r="D31">
        <v>2.7549999999999999</v>
      </c>
      <c r="E31">
        <f t="shared" si="7"/>
        <v>0.68999999999999961</v>
      </c>
      <c r="F31" s="2">
        <f t="shared" si="8"/>
        <v>2.7184499157427013</v>
      </c>
      <c r="G31" s="2">
        <f t="shared" si="5"/>
        <v>2.0928071631793062</v>
      </c>
      <c r="H31" s="3">
        <f t="shared" si="6"/>
        <v>123.82466542202395</v>
      </c>
    </row>
    <row r="32" spans="1:8" x14ac:dyDescent="0.35">
      <c r="B32">
        <v>200</v>
      </c>
      <c r="C32">
        <v>3.0409999999999999</v>
      </c>
      <c r="D32">
        <v>3.1320000000000001</v>
      </c>
      <c r="E32">
        <f t="shared" si="7"/>
        <v>0.91000000000000214</v>
      </c>
      <c r="F32" s="2">
        <f t="shared" si="8"/>
        <v>3.0837962656896494</v>
      </c>
      <c r="G32" s="2">
        <f t="shared" si="5"/>
        <v>2.280060844529249</v>
      </c>
      <c r="H32" s="3">
        <f t="shared" si="6"/>
        <v>190.57276911506995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2019-04-16T09:18:51Z</dcterms:modified>
</cp:coreProperties>
</file>