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lmalyk\"/>
    </mc:Choice>
  </mc:AlternateContent>
  <xr:revisionPtr revIDLastSave="0" documentId="13_ncr:1_{08A77FFF-5FDC-442D-8585-9C5A7D572D54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Sheet1" sheetId="1" r:id="rId1"/>
    <sheet name="Sheet3" sheetId="3" r:id="rId2"/>
    <sheet name="duration" sheetId="4" r:id="rId3"/>
    <sheet name="magnitud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5" l="1"/>
  <c r="K7" i="5"/>
  <c r="K6" i="5"/>
  <c r="K5" i="5"/>
  <c r="K4" i="5"/>
  <c r="K3" i="5"/>
  <c r="K2" i="5"/>
  <c r="E20" i="5"/>
  <c r="E19" i="5"/>
  <c r="E18" i="5"/>
  <c r="E17" i="5"/>
  <c r="E16" i="5"/>
  <c r="E15" i="5"/>
  <c r="E14" i="5"/>
  <c r="D9" i="5"/>
  <c r="D8" i="5"/>
  <c r="D7" i="5"/>
  <c r="D6" i="5"/>
  <c r="D5" i="5"/>
  <c r="D4" i="5"/>
  <c r="D3" i="5"/>
  <c r="D2" i="5"/>
  <c r="K1" i="5"/>
  <c r="G8" i="5" s="1"/>
  <c r="H8" i="5" s="1"/>
  <c r="E20" i="4"/>
  <c r="E19" i="4"/>
  <c r="E18" i="4"/>
  <c r="E17" i="4"/>
  <c r="E16" i="4"/>
  <c r="E15" i="4"/>
  <c r="E14" i="4"/>
  <c r="D9" i="4"/>
  <c r="D8" i="4"/>
  <c r="D7" i="4"/>
  <c r="D6" i="4"/>
  <c r="D5" i="4"/>
  <c r="D4" i="4"/>
  <c r="D3" i="4"/>
  <c r="K3" i="4" s="1"/>
  <c r="K2" i="4"/>
  <c r="D2" i="4"/>
  <c r="K1" i="4"/>
  <c r="E4" i="3"/>
  <c r="E7" i="3"/>
  <c r="E9" i="3"/>
  <c r="E6" i="3"/>
  <c r="E2" i="3"/>
  <c r="E8" i="3"/>
  <c r="E5" i="3"/>
  <c r="E3" i="3"/>
  <c r="D4" i="3"/>
  <c r="D7" i="3"/>
  <c r="D9" i="3"/>
  <c r="D6" i="3"/>
  <c r="D2" i="3"/>
  <c r="D8" i="3"/>
  <c r="D5" i="3"/>
  <c r="D3" i="3"/>
  <c r="F4" i="5" l="1"/>
  <c r="F7" i="5"/>
  <c r="G3" i="5"/>
  <c r="H3" i="5" s="1"/>
  <c r="G5" i="5"/>
  <c r="H5" i="5" s="1"/>
  <c r="G7" i="5"/>
  <c r="H7" i="5" s="1"/>
  <c r="F14" i="5"/>
  <c r="G14" i="5" s="1"/>
  <c r="H14" i="5" s="1"/>
  <c r="G9" i="5"/>
  <c r="H9" i="5" s="1"/>
  <c r="G2" i="5"/>
  <c r="H2" i="5" s="1"/>
  <c r="G4" i="5"/>
  <c r="H4" i="5" s="1"/>
  <c r="E5" i="5"/>
  <c r="G6" i="5"/>
  <c r="H6" i="5" s="1"/>
  <c r="F3" i="5"/>
  <c r="F5" i="5"/>
  <c r="K7" i="4"/>
  <c r="E3" i="4"/>
  <c r="F4" i="4"/>
  <c r="F8" i="4"/>
  <c r="F2" i="4"/>
  <c r="F6" i="4"/>
  <c r="G4" i="4"/>
  <c r="H4" i="4" s="1"/>
  <c r="E5" i="4"/>
  <c r="G6" i="4"/>
  <c r="H6" i="4" s="1"/>
  <c r="E7" i="4"/>
  <c r="F3" i="4"/>
  <c r="F5" i="4"/>
  <c r="G3" i="4"/>
  <c r="H3" i="4" s="1"/>
  <c r="E4" i="4"/>
  <c r="G5" i="4"/>
  <c r="H5" i="4" s="1"/>
  <c r="E6" i="4"/>
  <c r="K8" i="4"/>
  <c r="F17" i="4" s="1"/>
  <c r="G17" i="4" s="1"/>
  <c r="H17" i="4" s="1"/>
  <c r="G9" i="4"/>
  <c r="H9" i="4" s="1"/>
  <c r="G2" i="4"/>
  <c r="H2" i="4" s="1"/>
  <c r="G8" i="4"/>
  <c r="H8" i="4" s="1"/>
  <c r="E9" i="4"/>
  <c r="F7" i="4"/>
  <c r="F9" i="4"/>
  <c r="E2" i="4"/>
  <c r="K6" i="4"/>
  <c r="G7" i="4"/>
  <c r="H7" i="4" s="1"/>
  <c r="E8" i="4"/>
  <c r="F17" i="5" l="1"/>
  <c r="G17" i="5" s="1"/>
  <c r="H17" i="5" s="1"/>
  <c r="F9" i="5"/>
  <c r="E3" i="5"/>
  <c r="E6" i="5"/>
  <c r="E7" i="5"/>
  <c r="E8" i="5"/>
  <c r="E4" i="5"/>
  <c r="F20" i="5"/>
  <c r="G20" i="5" s="1"/>
  <c r="H20" i="5" s="1"/>
  <c r="F8" i="5"/>
  <c r="F2" i="5"/>
  <c r="E9" i="5"/>
  <c r="F19" i="5"/>
  <c r="G19" i="5" s="1"/>
  <c r="H19" i="5" s="1"/>
  <c r="E2" i="5"/>
  <c r="F16" i="5"/>
  <c r="G16" i="5" s="1"/>
  <c r="H16" i="5" s="1"/>
  <c r="F6" i="5"/>
  <c r="F18" i="5"/>
  <c r="G18" i="5" s="1"/>
  <c r="H18" i="5" s="1"/>
  <c r="F15" i="5"/>
  <c r="G15" i="5" s="1"/>
  <c r="H15" i="5" s="1"/>
  <c r="K4" i="4"/>
  <c r="K5" i="4"/>
  <c r="F15" i="4"/>
  <c r="G15" i="4" s="1"/>
  <c r="H15" i="4" s="1"/>
  <c r="F18" i="4"/>
  <c r="G18" i="4" s="1"/>
  <c r="H18" i="4" s="1"/>
  <c r="F14" i="4"/>
  <c r="G14" i="4" s="1"/>
  <c r="H14" i="4" s="1"/>
  <c r="F20" i="4"/>
  <c r="G20" i="4" s="1"/>
  <c r="H20" i="4" s="1"/>
  <c r="F19" i="4"/>
  <c r="G19" i="4" s="1"/>
  <c r="H19" i="4" s="1"/>
  <c r="F16" i="4"/>
  <c r="G16" i="4" s="1"/>
  <c r="H16" i="4" s="1"/>
</calcChain>
</file>

<file path=xl/sharedStrings.xml><?xml version="1.0" encoding="utf-8"?>
<sst xmlns="http://schemas.openxmlformats.org/spreadsheetml/2006/main" count="159" uniqueCount="88">
  <si>
    <t>Almalyk</t>
  </si>
  <si>
    <t>start_date</t>
  </si>
  <si>
    <t>end_date</t>
  </si>
  <si>
    <t>duration</t>
  </si>
  <si>
    <t>peak</t>
  </si>
  <si>
    <t>sum</t>
  </si>
  <si>
    <t>average</t>
  </si>
  <si>
    <t>median</t>
  </si>
  <si>
    <t>12/01/1980</t>
  </si>
  <si>
    <t>07/01/1981</t>
  </si>
  <si>
    <t>7</t>
  </si>
  <si>
    <t>-1.22</t>
  </si>
  <si>
    <t>-4.99</t>
  </si>
  <si>
    <t>-0.71</t>
  </si>
  <si>
    <t>-0.9</t>
  </si>
  <si>
    <t>02/01/1982</t>
  </si>
  <si>
    <t>10/01/1982</t>
  </si>
  <si>
    <t>8</t>
  </si>
  <si>
    <t>-1.62</t>
  </si>
  <si>
    <t>-9.38</t>
  </si>
  <si>
    <t>-1.17</t>
  </si>
  <si>
    <t>-1.11</t>
  </si>
  <si>
    <t>04/01/1983</t>
  </si>
  <si>
    <t>11/01/1984</t>
  </si>
  <si>
    <t>19</t>
  </si>
  <si>
    <t>-1.76</t>
  </si>
  <si>
    <t>-13.44</t>
  </si>
  <si>
    <t>-0.54</t>
  </si>
  <si>
    <t>11/01/1985</t>
  </si>
  <si>
    <t>11/01/1986</t>
  </si>
  <si>
    <t>12</t>
  </si>
  <si>
    <t>-2.27</t>
  </si>
  <si>
    <t>-15.77</t>
  </si>
  <si>
    <t>-1.31</t>
  </si>
  <si>
    <t>-1.35</t>
  </si>
  <si>
    <t>09/01/1988</t>
  </si>
  <si>
    <t>12/01/1989</t>
  </si>
  <si>
    <t>15</t>
  </si>
  <si>
    <t>-1.56</t>
  </si>
  <si>
    <t>-13.3</t>
  </si>
  <si>
    <t>-0.89</t>
  </si>
  <si>
    <t>-0.85</t>
  </si>
  <si>
    <t>11/01/1992</t>
  </si>
  <si>
    <t>02/01/1993</t>
  </si>
  <si>
    <t>3</t>
  </si>
  <si>
    <t>-1.39</t>
  </si>
  <si>
    <t>-2.71</t>
  </si>
  <si>
    <t>-0.88</t>
  </si>
  <si>
    <t>05/01/1995</t>
  </si>
  <si>
    <t>04/01/1996</t>
  </si>
  <si>
    <t>11</t>
  </si>
  <si>
    <t>-2.21</t>
  </si>
  <si>
    <t>-14.78</t>
  </si>
  <si>
    <t>-1.34</t>
  </si>
  <si>
    <t>10/01/1996</t>
  </si>
  <si>
    <t>05/01/1997</t>
  </si>
  <si>
    <t>-2.44</t>
  </si>
  <si>
    <t>-11.5</t>
  </si>
  <si>
    <t>-1.64</t>
  </si>
  <si>
    <t>-1.71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</si>
  <si>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</si>
  <si>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</si>
  <si>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</si>
  <si>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</si>
  <si>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</si>
  <si>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</si>
  <si>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</si>
  <si>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</si>
  <si>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</si>
  <si>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</si>
  <si>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</si>
  <si>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</si>
  <si>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</si>
  <si>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</si>
  <si>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</si>
  <si>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</si>
  <si>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</si>
  <si>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</si>
  <si>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</si>
  <si>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</si>
  <si>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</si>
  <si>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</si>
  <si>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</si>
  <si>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</si>
  <si>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(-0.8)</t>
  </si>
  <si>
    <t>K (-0.9)</t>
  </si>
  <si>
    <t>K (-1.4)</t>
  </si>
  <si>
    <t>K (-1.5)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</si>
</sst>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E10" sqref="A2:E10"/>
    </sheetView>
  </sheetViews>
  <sheetFormatPr defaultRowHeight="14.5" x14ac:dyDescent="0.35"/>
  <sheetData>
    <row r="1" spans="1:7" x14ac:dyDescent="0.35">
      <c r="A1" t="s">
        <v>0</v>
      </c>
    </row>
    <row r="2" spans="1:7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</row>
    <row r="4" spans="1:7" x14ac:dyDescent="0.3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</row>
    <row r="5" spans="1:7" x14ac:dyDescent="0.3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13</v>
      </c>
      <c r="G5" t="s">
        <v>27</v>
      </c>
    </row>
    <row r="6" spans="1:7" x14ac:dyDescent="0.35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</row>
    <row r="7" spans="1:7" x14ac:dyDescent="0.35">
      <c r="A7" t="s">
        <v>35</v>
      </c>
      <c r="B7" t="s">
        <v>36</v>
      </c>
      <c r="C7" t="s">
        <v>37</v>
      </c>
      <c r="D7" t="s">
        <v>38</v>
      </c>
      <c r="E7" t="s">
        <v>39</v>
      </c>
      <c r="F7" t="s">
        <v>40</v>
      </c>
      <c r="G7" t="s">
        <v>41</v>
      </c>
    </row>
    <row r="8" spans="1:7" x14ac:dyDescent="0.35">
      <c r="A8" t="s">
        <v>42</v>
      </c>
      <c r="B8" t="s">
        <v>43</v>
      </c>
      <c r="C8" t="s">
        <v>44</v>
      </c>
      <c r="D8" t="s">
        <v>45</v>
      </c>
      <c r="E8" t="s">
        <v>46</v>
      </c>
      <c r="F8" t="s">
        <v>14</v>
      </c>
      <c r="G8" t="s">
        <v>47</v>
      </c>
    </row>
    <row r="9" spans="1:7" x14ac:dyDescent="0.35">
      <c r="A9" t="s">
        <v>48</v>
      </c>
      <c r="B9" t="s">
        <v>49</v>
      </c>
      <c r="C9" t="s">
        <v>50</v>
      </c>
      <c r="D9" t="s">
        <v>51</v>
      </c>
      <c r="E9" t="s">
        <v>52</v>
      </c>
      <c r="F9" t="s">
        <v>53</v>
      </c>
      <c r="G9" t="s">
        <v>11</v>
      </c>
    </row>
    <row r="10" spans="1:7" x14ac:dyDescent="0.35">
      <c r="A10" t="s">
        <v>54</v>
      </c>
      <c r="B10" t="s">
        <v>55</v>
      </c>
      <c r="C10" t="s">
        <v>10</v>
      </c>
      <c r="D10" t="s">
        <v>56</v>
      </c>
      <c r="E10" t="s">
        <v>57</v>
      </c>
      <c r="F10" t="s">
        <v>58</v>
      </c>
      <c r="G10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212D1-004F-4CB6-809B-E7F37EFAACE8}">
  <dimension ref="A1:E9"/>
  <sheetViews>
    <sheetView workbookViewId="0">
      <selection activeCell="E2" sqref="E2:E9"/>
    </sheetView>
  </sheetViews>
  <sheetFormatPr defaultRowHeight="14.5" x14ac:dyDescent="0.35"/>
  <cols>
    <col min="1" max="1" width="10.453125" bestFit="1" customWidth="1"/>
  </cols>
  <sheetData>
    <row r="1" spans="1:5" x14ac:dyDescent="0.35">
      <c r="A1" t="s">
        <v>1</v>
      </c>
      <c r="B1" t="s">
        <v>3</v>
      </c>
      <c r="C1" t="s">
        <v>5</v>
      </c>
      <c r="D1" t="s">
        <v>3</v>
      </c>
      <c r="E1" t="s">
        <v>60</v>
      </c>
    </row>
    <row r="2" spans="1:5" x14ac:dyDescent="0.35">
      <c r="A2" t="s">
        <v>42</v>
      </c>
      <c r="B2" t="s">
        <v>44</v>
      </c>
      <c r="C2" t="s">
        <v>46</v>
      </c>
      <c r="D2">
        <f>B2*1</f>
        <v>3</v>
      </c>
      <c r="E2">
        <f>C2*-1</f>
        <v>2.71</v>
      </c>
    </row>
    <row r="3" spans="1:5" x14ac:dyDescent="0.35">
      <c r="A3" t="s">
        <v>8</v>
      </c>
      <c r="B3" t="s">
        <v>10</v>
      </c>
      <c r="C3" t="s">
        <v>12</v>
      </c>
      <c r="D3">
        <f>B3*1</f>
        <v>7</v>
      </c>
      <c r="E3">
        <f>C3*-1</f>
        <v>4.99</v>
      </c>
    </row>
    <row r="4" spans="1:5" x14ac:dyDescent="0.35">
      <c r="A4" t="s">
        <v>15</v>
      </c>
      <c r="B4" t="s">
        <v>17</v>
      </c>
      <c r="C4" t="s">
        <v>19</v>
      </c>
      <c r="D4">
        <f>B4*1</f>
        <v>8</v>
      </c>
      <c r="E4">
        <f>C4*-1</f>
        <v>9.3800000000000008</v>
      </c>
    </row>
    <row r="5" spans="1:5" x14ac:dyDescent="0.35">
      <c r="A5" t="s">
        <v>54</v>
      </c>
      <c r="B5" t="s">
        <v>10</v>
      </c>
      <c r="C5" t="s">
        <v>57</v>
      </c>
      <c r="D5">
        <f>B5*1</f>
        <v>7</v>
      </c>
      <c r="E5">
        <f>C5*-1</f>
        <v>11.5</v>
      </c>
    </row>
    <row r="6" spans="1:5" x14ac:dyDescent="0.35">
      <c r="A6" t="s">
        <v>35</v>
      </c>
      <c r="B6" t="s">
        <v>37</v>
      </c>
      <c r="C6" t="s">
        <v>39</v>
      </c>
      <c r="D6">
        <f>B6*1</f>
        <v>15</v>
      </c>
      <c r="E6">
        <f>C6*-1</f>
        <v>13.3</v>
      </c>
    </row>
    <row r="7" spans="1:5" x14ac:dyDescent="0.35">
      <c r="A7" t="s">
        <v>22</v>
      </c>
      <c r="B7" t="s">
        <v>24</v>
      </c>
      <c r="C7" t="s">
        <v>26</v>
      </c>
      <c r="D7">
        <f>B7*1</f>
        <v>19</v>
      </c>
      <c r="E7">
        <f>C7*-1</f>
        <v>13.44</v>
      </c>
    </row>
    <row r="8" spans="1:5" x14ac:dyDescent="0.35">
      <c r="A8" t="s">
        <v>48</v>
      </c>
      <c r="B8" t="s">
        <v>50</v>
      </c>
      <c r="C8" t="s">
        <v>52</v>
      </c>
      <c r="D8">
        <f>B8*1</f>
        <v>11</v>
      </c>
      <c r="E8">
        <f>C8*-1</f>
        <v>14.78</v>
      </c>
    </row>
    <row r="9" spans="1:5" x14ac:dyDescent="0.35">
      <c r="A9" t="s">
        <v>28</v>
      </c>
      <c r="B9" t="s">
        <v>30</v>
      </c>
      <c r="C9" t="s">
        <v>32</v>
      </c>
      <c r="D9">
        <f>B9*1</f>
        <v>12</v>
      </c>
      <c r="E9">
        <f>C9*-1</f>
        <v>15.77</v>
      </c>
    </row>
  </sheetData>
  <sortState xmlns:xlrd2="http://schemas.microsoft.com/office/spreadsheetml/2017/richdata2" ref="A2:E10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AE6A-5CC3-45D1-A276-6BCAD706ED72}">
  <dimension ref="A1:K20"/>
  <sheetViews>
    <sheetView topLeftCell="A4" workbookViewId="0">
      <selection activeCell="F14" sqref="F14"/>
    </sheetView>
  </sheetViews>
  <sheetFormatPr defaultRowHeight="14.5" x14ac:dyDescent="0.35"/>
  <sheetData>
    <row r="1" spans="1:11" x14ac:dyDescent="0.3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J1" t="s">
        <v>69</v>
      </c>
      <c r="K1">
        <f>COUNT(C2:C10)</f>
        <v>8</v>
      </c>
    </row>
    <row r="2" spans="1:11" x14ac:dyDescent="0.35">
      <c r="A2">
        <v>1</v>
      </c>
      <c r="B2" t="s">
        <v>42</v>
      </c>
      <c r="C2">
        <v>3</v>
      </c>
      <c r="D2">
        <f t="shared" ref="D2:D10" si="0">LOG(C2)</f>
        <v>0.47712125471966244</v>
      </c>
      <c r="E2">
        <f t="shared" ref="E2:E10" si="1">(D2-$K$3)^2</f>
        <v>0.22906466944647433</v>
      </c>
      <c r="F2">
        <f t="shared" ref="F2:F10" si="2">(D2-$K$3)^3</f>
        <v>-0.1096319564028959</v>
      </c>
      <c r="G2">
        <f t="shared" ref="G2:G10" si="3">($K$1+1)/A2</f>
        <v>9</v>
      </c>
      <c r="H2">
        <f t="shared" ref="H2:H10" si="4">1/G2</f>
        <v>0.1111111111111111</v>
      </c>
      <c r="J2" t="s">
        <v>70</v>
      </c>
      <c r="K2">
        <f>AVERAGE(C2:C10)</f>
        <v>10.25</v>
      </c>
    </row>
    <row r="3" spans="1:11" x14ac:dyDescent="0.35">
      <c r="A3">
        <v>2</v>
      </c>
      <c r="B3" t="s">
        <v>8</v>
      </c>
      <c r="C3">
        <v>7</v>
      </c>
      <c r="D3">
        <f t="shared" si="0"/>
        <v>0.84509804001425681</v>
      </c>
      <c r="E3">
        <f t="shared" si="1"/>
        <v>1.2239046485534292E-2</v>
      </c>
      <c r="F3">
        <f t="shared" si="2"/>
        <v>-1.3540084555268223E-3</v>
      </c>
      <c r="G3">
        <f t="shared" si="3"/>
        <v>4.5</v>
      </c>
      <c r="H3">
        <f t="shared" si="4"/>
        <v>0.22222222222222221</v>
      </c>
      <c r="J3" t="s">
        <v>71</v>
      </c>
      <c r="K3">
        <f>AVERAGE(D2:D10)</f>
        <v>0.95572826411931</v>
      </c>
    </row>
    <row r="4" spans="1:11" x14ac:dyDescent="0.35">
      <c r="A4">
        <v>3</v>
      </c>
      <c r="B4" t="s">
        <v>54</v>
      </c>
      <c r="C4">
        <v>7</v>
      </c>
      <c r="D4">
        <f t="shared" si="0"/>
        <v>0.84509804001425681</v>
      </c>
      <c r="E4">
        <f t="shared" si="1"/>
        <v>1.2239046485534292E-2</v>
      </c>
      <c r="F4">
        <f t="shared" si="2"/>
        <v>-1.3540084555268223E-3</v>
      </c>
      <c r="G4">
        <f t="shared" si="3"/>
        <v>3</v>
      </c>
      <c r="H4">
        <f t="shared" si="4"/>
        <v>0.33333333333333331</v>
      </c>
      <c r="J4" t="s">
        <v>72</v>
      </c>
      <c r="K4">
        <f>SUM(E2:E10)</f>
        <v>0.43179780018914127</v>
      </c>
    </row>
    <row r="5" spans="1:11" x14ac:dyDescent="0.35">
      <c r="A5">
        <v>4</v>
      </c>
      <c r="B5" t="s">
        <v>15</v>
      </c>
      <c r="C5">
        <v>8</v>
      </c>
      <c r="D5">
        <f t="shared" si="0"/>
        <v>0.90308998699194354</v>
      </c>
      <c r="E5">
        <f t="shared" si="1"/>
        <v>2.7707882189374313E-3</v>
      </c>
      <c r="F5">
        <f t="shared" si="2"/>
        <v>-1.4584951812967066E-4</v>
      </c>
      <c r="G5">
        <f t="shared" si="3"/>
        <v>2.25</v>
      </c>
      <c r="H5">
        <f t="shared" si="4"/>
        <v>0.44444444444444442</v>
      </c>
      <c r="J5" t="s">
        <v>73</v>
      </c>
      <c r="K5">
        <f>SUM(F2:F10)</f>
        <v>-6.5568689742545885E-2</v>
      </c>
    </row>
    <row r="6" spans="1:11" x14ac:dyDescent="0.35">
      <c r="A6">
        <v>5</v>
      </c>
      <c r="B6" t="s">
        <v>48</v>
      </c>
      <c r="C6">
        <v>11</v>
      </c>
      <c r="D6">
        <f t="shared" si="0"/>
        <v>1.0413926851582251</v>
      </c>
      <c r="E6">
        <f t="shared" si="1"/>
        <v>7.3383930319325264E-3</v>
      </c>
      <c r="F6">
        <f t="shared" si="2"/>
        <v>6.2863919043650897E-4</v>
      </c>
      <c r="G6">
        <f t="shared" si="3"/>
        <v>1.8</v>
      </c>
      <c r="H6">
        <f t="shared" si="4"/>
        <v>0.55555555555555558</v>
      </c>
      <c r="J6" t="s">
        <v>74</v>
      </c>
      <c r="K6">
        <f>VAR(D2:D10)</f>
        <v>6.1685400027020165E-2</v>
      </c>
    </row>
    <row r="7" spans="1:11" x14ac:dyDescent="0.35">
      <c r="A7">
        <v>6</v>
      </c>
      <c r="B7" t="s">
        <v>28</v>
      </c>
      <c r="C7">
        <v>12</v>
      </c>
      <c r="D7">
        <f t="shared" si="0"/>
        <v>1.0791812460476249</v>
      </c>
      <c r="E7">
        <f t="shared" si="1"/>
        <v>1.5240638746992842E-2</v>
      </c>
      <c r="F7">
        <f t="shared" si="2"/>
        <v>1.8815022998084829E-3</v>
      </c>
      <c r="G7">
        <f t="shared" si="3"/>
        <v>1.5</v>
      </c>
      <c r="H7">
        <f t="shared" si="4"/>
        <v>0.66666666666666663</v>
      </c>
      <c r="J7" t="s">
        <v>75</v>
      </c>
      <c r="K7">
        <f>STDEV(D2:D10)</f>
        <v>0.24836545658972015</v>
      </c>
    </row>
    <row r="8" spans="1:11" x14ac:dyDescent="0.35">
      <c r="A8">
        <v>7</v>
      </c>
      <c r="B8" t="s">
        <v>35</v>
      </c>
      <c r="C8">
        <v>15</v>
      </c>
      <c r="D8">
        <f t="shared" si="0"/>
        <v>1.1760912590556813</v>
      </c>
      <c r="E8">
        <f t="shared" si="1"/>
        <v>4.8559849537327227E-2</v>
      </c>
      <c r="F8">
        <f t="shared" si="2"/>
        <v>1.0700793877704994E-2</v>
      </c>
      <c r="G8">
        <f t="shared" si="3"/>
        <v>1.2857142857142858</v>
      </c>
      <c r="H8">
        <f t="shared" si="4"/>
        <v>0.77777777777777768</v>
      </c>
      <c r="J8" t="s">
        <v>76</v>
      </c>
      <c r="K8">
        <f>SKEW(D2:D10)</f>
        <v>-0.8151989726148795</v>
      </c>
    </row>
    <row r="9" spans="1:11" x14ac:dyDescent="0.35">
      <c r="A9">
        <v>8</v>
      </c>
      <c r="B9" t="s">
        <v>22</v>
      </c>
      <c r="C9">
        <v>19</v>
      </c>
      <c r="D9">
        <f t="shared" si="0"/>
        <v>1.2787536009528289</v>
      </c>
      <c r="E9">
        <f t="shared" si="1"/>
        <v>0.10434536823640832</v>
      </c>
      <c r="F9">
        <f t="shared" si="2"/>
        <v>3.3706197721583356E-2</v>
      </c>
      <c r="G9">
        <f t="shared" si="3"/>
        <v>1.125</v>
      </c>
      <c r="H9">
        <f t="shared" si="4"/>
        <v>0.88888888888888884</v>
      </c>
      <c r="J9" t="s">
        <v>77</v>
      </c>
      <c r="K9">
        <v>-0.8</v>
      </c>
    </row>
    <row r="10" spans="1:11" x14ac:dyDescent="0.35">
      <c r="J10" t="s">
        <v>78</v>
      </c>
      <c r="K10">
        <v>-0.9</v>
      </c>
    </row>
    <row r="13" spans="1:11" x14ac:dyDescent="0.35">
      <c r="B13" t="s">
        <v>79</v>
      </c>
      <c r="C13" t="s">
        <v>84</v>
      </c>
      <c r="D13" t="s">
        <v>85</v>
      </c>
      <c r="E13" t="s">
        <v>80</v>
      </c>
      <c r="F13" t="s">
        <v>81</v>
      </c>
      <c r="G13" t="s">
        <v>82</v>
      </c>
      <c r="H13" s="1" t="s">
        <v>83</v>
      </c>
    </row>
    <row r="14" spans="1:11" x14ac:dyDescent="0.35">
      <c r="B14">
        <v>2</v>
      </c>
      <c r="C14">
        <v>0.13200000000000001</v>
      </c>
      <c r="D14">
        <v>0.14799999999999999</v>
      </c>
      <c r="E14">
        <f>(C14-D14)/($K$9-$K$10)</f>
        <v>-0.15999999999999989</v>
      </c>
      <c r="F14" s="2">
        <f>C14+(E14*($K$8-$K$9))</f>
        <v>0.13443183561838071</v>
      </c>
      <c r="G14" s="2">
        <f t="shared" ref="G14:G20" si="5">$K$3+(F14*$K$7)</f>
        <v>0.98911648835286337</v>
      </c>
      <c r="H14" s="3">
        <f t="shared" ref="H14:H20" si="6">10^G14</f>
        <v>9.7525118874977021</v>
      </c>
    </row>
    <row r="15" spans="1:11" x14ac:dyDescent="0.35">
      <c r="B15">
        <v>5</v>
      </c>
      <c r="C15">
        <v>0.85599999999999998</v>
      </c>
      <c r="D15">
        <v>0.85399999999999998</v>
      </c>
      <c r="E15">
        <f t="shared" ref="E15:E20" si="7">(C15-D15)/($K$9-$K$10)</f>
        <v>2.0000000000000021E-2</v>
      </c>
      <c r="F15" s="2">
        <f t="shared" ref="F15:F20" si="8">C15+(E15*($K$8-$K$9))</f>
        <v>0.85569602054770244</v>
      </c>
      <c r="G15" s="2">
        <f t="shared" si="5"/>
        <v>1.1682535969646466</v>
      </c>
      <c r="H15" s="3">
        <f t="shared" si="6"/>
        <v>14.731724788549027</v>
      </c>
    </row>
    <row r="16" spans="1:11" x14ac:dyDescent="0.35">
      <c r="B16">
        <v>10</v>
      </c>
      <c r="C16">
        <v>1.1659999999999999</v>
      </c>
      <c r="D16">
        <v>1.147</v>
      </c>
      <c r="E16">
        <f t="shared" si="7"/>
        <v>0.18999999999999911</v>
      </c>
      <c r="F16" s="2">
        <f t="shared" si="8"/>
        <v>1.1631121952031729</v>
      </c>
      <c r="G16" s="2">
        <f t="shared" si="5"/>
        <v>1.2446051555460178</v>
      </c>
      <c r="H16" s="3">
        <f t="shared" si="6"/>
        <v>17.563261012430168</v>
      </c>
    </row>
    <row r="17" spans="2:8" x14ac:dyDescent="0.35">
      <c r="B17">
        <v>25</v>
      </c>
      <c r="C17">
        <v>1.448</v>
      </c>
      <c r="D17">
        <v>1.407</v>
      </c>
      <c r="E17">
        <f t="shared" si="7"/>
        <v>0.40999999999999936</v>
      </c>
      <c r="F17" s="2">
        <f t="shared" si="8"/>
        <v>1.4417684212278994</v>
      </c>
      <c r="G17" s="2">
        <f t="shared" si="5"/>
        <v>1.3138137363542173</v>
      </c>
      <c r="H17" s="3">
        <f t="shared" si="6"/>
        <v>20.59746323539898</v>
      </c>
    </row>
    <row r="18" spans="2:8" x14ac:dyDescent="0.35">
      <c r="B18">
        <v>50</v>
      </c>
      <c r="C18">
        <v>1.6060000000000001</v>
      </c>
      <c r="D18">
        <v>1.5489999999999999</v>
      </c>
      <c r="E18">
        <f t="shared" si="7"/>
        <v>0.57000000000000173</v>
      </c>
      <c r="F18" s="2">
        <f t="shared" si="8"/>
        <v>1.5973365856095187</v>
      </c>
      <c r="G18" s="2">
        <f t="shared" si="5"/>
        <v>1.3524514945316828</v>
      </c>
      <c r="H18" s="3">
        <f t="shared" si="6"/>
        <v>22.513939490859617</v>
      </c>
    </row>
    <row r="19" spans="2:8" x14ac:dyDescent="0.35">
      <c r="B19">
        <v>100</v>
      </c>
      <c r="C19">
        <v>1.7330000000000001</v>
      </c>
      <c r="D19">
        <v>1.66</v>
      </c>
      <c r="E19">
        <f t="shared" si="7"/>
        <v>0.73000000000000187</v>
      </c>
      <c r="F19" s="2">
        <f t="shared" si="8"/>
        <v>1.721904749991138</v>
      </c>
      <c r="G19" s="2">
        <f t="shared" si="5"/>
        <v>1.383389923554867</v>
      </c>
      <c r="H19" s="3">
        <f t="shared" si="6"/>
        <v>24.176304867210799</v>
      </c>
    </row>
    <row r="20" spans="2:8" x14ac:dyDescent="0.35">
      <c r="B20">
        <v>200</v>
      </c>
      <c r="C20">
        <v>1.837</v>
      </c>
      <c r="D20">
        <v>1.7490000000000001</v>
      </c>
      <c r="E20">
        <f t="shared" si="7"/>
        <v>0.87999999999999878</v>
      </c>
      <c r="F20" s="2">
        <f t="shared" si="8"/>
        <v>1.8236249040989061</v>
      </c>
      <c r="G20" s="2">
        <f t="shared" si="5"/>
        <v>1.4086536960742193</v>
      </c>
      <c r="H20" s="3">
        <f t="shared" si="6"/>
        <v>25.624399467554788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FA32-FF3A-4876-9961-042EC24575E9}">
  <dimension ref="A1:K20"/>
  <sheetViews>
    <sheetView tabSelected="1" topLeftCell="A4" workbookViewId="0">
      <selection activeCell="I15" sqref="I15"/>
    </sheetView>
  </sheetViews>
  <sheetFormatPr defaultRowHeight="14.5" x14ac:dyDescent="0.35"/>
  <cols>
    <col min="6" max="6" width="18.90625" bestFit="1" customWidth="1"/>
  </cols>
  <sheetData>
    <row r="1" spans="1:11" x14ac:dyDescent="0.3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J1" t="s">
        <v>69</v>
      </c>
      <c r="K1">
        <f>COUNT(C2:C10)</f>
        <v>8</v>
      </c>
    </row>
    <row r="2" spans="1:11" x14ac:dyDescent="0.35">
      <c r="A2">
        <v>1</v>
      </c>
      <c r="B2" t="s">
        <v>42</v>
      </c>
      <c r="C2">
        <v>2.71</v>
      </c>
      <c r="D2">
        <f t="shared" ref="D2:D9" si="0">LOG(C2)</f>
        <v>0.43296929087440572</v>
      </c>
      <c r="E2">
        <f t="shared" ref="E2:E9" si="1">(D2-$K$3)^2</f>
        <v>0.29159638542775801</v>
      </c>
      <c r="F2">
        <f t="shared" ref="F2:F10" si="2">(D2-$K$3)^3</f>
        <v>-0.15746107220555702</v>
      </c>
      <c r="G2">
        <f t="shared" ref="G2:G10" si="3">($K$1+1)/A2</f>
        <v>9</v>
      </c>
      <c r="H2">
        <f t="shared" ref="H2:H9" si="4">1/G2</f>
        <v>0.1111111111111111</v>
      </c>
      <c r="J2" t="s">
        <v>70</v>
      </c>
      <c r="K2">
        <f>AVERAGE(C2:C9)</f>
        <v>10.733749999999999</v>
      </c>
    </row>
    <row r="3" spans="1:11" x14ac:dyDescent="0.35">
      <c r="A3">
        <v>2</v>
      </c>
      <c r="B3" t="s">
        <v>8</v>
      </c>
      <c r="C3">
        <v>4.99</v>
      </c>
      <c r="D3">
        <f t="shared" si="0"/>
        <v>0.69810054562338997</v>
      </c>
      <c r="E3">
        <f t="shared" si="1"/>
        <v>7.5550987245558629E-2</v>
      </c>
      <c r="F3">
        <f t="shared" si="2"/>
        <v>-2.0766352209858844E-2</v>
      </c>
      <c r="G3">
        <f t="shared" si="3"/>
        <v>4.5</v>
      </c>
      <c r="H3">
        <f t="shared" si="4"/>
        <v>0.22222222222222221</v>
      </c>
      <c r="J3" t="s">
        <v>71</v>
      </c>
      <c r="K3">
        <f>AVERAGE(D2:D9)</f>
        <v>0.97296594403788417</v>
      </c>
    </row>
    <row r="4" spans="1:11" x14ac:dyDescent="0.35">
      <c r="A4">
        <v>3</v>
      </c>
      <c r="B4" t="s">
        <v>15</v>
      </c>
      <c r="C4">
        <v>9.3800000000000008</v>
      </c>
      <c r="D4">
        <f t="shared" si="0"/>
        <v>0.97220283837906452</v>
      </c>
      <c r="E4">
        <f t="shared" si="1"/>
        <v>5.8233024652257459E-7</v>
      </c>
      <c r="F4">
        <f t="shared" si="2"/>
        <v>-4.4437950642321945E-10</v>
      </c>
      <c r="G4">
        <f t="shared" si="3"/>
        <v>3</v>
      </c>
      <c r="H4">
        <f t="shared" si="4"/>
        <v>0.33333333333333331</v>
      </c>
      <c r="J4" t="s">
        <v>72</v>
      </c>
      <c r="K4">
        <f>SUM(E2:E9)</f>
        <v>0.51102968784410452</v>
      </c>
    </row>
    <row r="5" spans="1:11" x14ac:dyDescent="0.35">
      <c r="A5">
        <v>4</v>
      </c>
      <c r="B5" t="s">
        <v>54</v>
      </c>
      <c r="C5">
        <v>11.5</v>
      </c>
      <c r="D5">
        <f t="shared" si="0"/>
        <v>1.0606978403536116</v>
      </c>
      <c r="E5">
        <f t="shared" si="1"/>
        <v>7.6968856311535466E-3</v>
      </c>
      <c r="F5">
        <f t="shared" si="2"/>
        <v>6.7526237214637517E-4</v>
      </c>
      <c r="G5">
        <f t="shared" si="3"/>
        <v>2.25</v>
      </c>
      <c r="H5">
        <f t="shared" si="4"/>
        <v>0.44444444444444442</v>
      </c>
      <c r="J5" t="s">
        <v>73</v>
      </c>
      <c r="K5">
        <f>SUM(F2:F9)</f>
        <v>-0.15138009857093029</v>
      </c>
    </row>
    <row r="6" spans="1:11" x14ac:dyDescent="0.35">
      <c r="A6">
        <v>5</v>
      </c>
      <c r="B6" t="s">
        <v>35</v>
      </c>
      <c r="C6">
        <v>13.3</v>
      </c>
      <c r="D6">
        <f t="shared" si="0"/>
        <v>1.1238516409670858</v>
      </c>
      <c r="E6">
        <f t="shared" si="1"/>
        <v>2.2766493537810881E-2</v>
      </c>
      <c r="F6">
        <f t="shared" si="2"/>
        <v>3.4351382440867598E-3</v>
      </c>
      <c r="G6">
        <f t="shared" si="3"/>
        <v>1.8</v>
      </c>
      <c r="H6">
        <f t="shared" si="4"/>
        <v>0.55555555555555558</v>
      </c>
      <c r="J6" t="s">
        <v>74</v>
      </c>
      <c r="K6">
        <f>VAR(D2:D9)</f>
        <v>7.3004241120586427E-2</v>
      </c>
    </row>
    <row r="7" spans="1:11" x14ac:dyDescent="0.35">
      <c r="A7">
        <v>6</v>
      </c>
      <c r="B7" t="s">
        <v>22</v>
      </c>
      <c r="C7">
        <v>13.44</v>
      </c>
      <c r="D7">
        <f t="shared" si="0"/>
        <v>1.1283992687178064</v>
      </c>
      <c r="E7">
        <f t="shared" si="1"/>
        <v>2.4159518421054117E-2</v>
      </c>
      <c r="F7">
        <f t="shared" si="2"/>
        <v>3.7551942708502662E-3</v>
      </c>
      <c r="G7">
        <f t="shared" si="3"/>
        <v>1.5</v>
      </c>
      <c r="H7">
        <f t="shared" si="4"/>
        <v>0.66666666666666663</v>
      </c>
      <c r="J7" t="s">
        <v>75</v>
      </c>
      <c r="K7">
        <f>STDEV(D2:D9)</f>
        <v>0.27019297015390026</v>
      </c>
    </row>
    <row r="8" spans="1:11" x14ac:dyDescent="0.35">
      <c r="A8">
        <v>7</v>
      </c>
      <c r="B8" t="s">
        <v>48</v>
      </c>
      <c r="C8">
        <v>14.78</v>
      </c>
      <c r="D8">
        <f t="shared" si="0"/>
        <v>1.169674434058807</v>
      </c>
      <c r="E8">
        <f t="shared" si="1"/>
        <v>3.8694230046311499E-2</v>
      </c>
      <c r="F8">
        <f t="shared" si="2"/>
        <v>7.611483564932158E-3</v>
      </c>
      <c r="G8">
        <f t="shared" si="3"/>
        <v>1.2857142857142858</v>
      </c>
      <c r="H8">
        <f t="shared" si="4"/>
        <v>0.77777777777777768</v>
      </c>
      <c r="J8" t="s">
        <v>76</v>
      </c>
      <c r="K8">
        <f>SKEW(D2:D9)</f>
        <v>-1.4617979349875647</v>
      </c>
    </row>
    <row r="9" spans="1:11" x14ac:dyDescent="0.35">
      <c r="A9">
        <v>8</v>
      </c>
      <c r="B9" t="s">
        <v>28</v>
      </c>
      <c r="C9">
        <v>15.77</v>
      </c>
      <c r="D9">
        <f t="shared" si="0"/>
        <v>1.1978316933289028</v>
      </c>
      <c r="E9">
        <f t="shared" si="1"/>
        <v>5.0564605204211258E-2</v>
      </c>
      <c r="F9">
        <f t="shared" si="2"/>
        <v>1.1370247836849506E-2</v>
      </c>
      <c r="G9">
        <f t="shared" si="3"/>
        <v>1.125</v>
      </c>
      <c r="H9">
        <f t="shared" si="4"/>
        <v>0.88888888888888884</v>
      </c>
      <c r="J9" t="s">
        <v>77</v>
      </c>
      <c r="K9">
        <v>-1.4</v>
      </c>
    </row>
    <row r="10" spans="1:11" x14ac:dyDescent="0.35">
      <c r="J10" t="s">
        <v>78</v>
      </c>
      <c r="K10">
        <v>-1.5</v>
      </c>
    </row>
    <row r="13" spans="1:11" x14ac:dyDescent="0.35">
      <c r="B13" t="s">
        <v>79</v>
      </c>
      <c r="C13" t="s">
        <v>86</v>
      </c>
      <c r="D13" t="s">
        <v>87</v>
      </c>
      <c r="E13" t="s">
        <v>80</v>
      </c>
      <c r="F13" t="s">
        <v>81</v>
      </c>
      <c r="G13" t="s">
        <v>82</v>
      </c>
      <c r="H13" s="1" t="s">
        <v>83</v>
      </c>
    </row>
    <row r="14" spans="1:11" x14ac:dyDescent="0.35">
      <c r="B14">
        <v>2</v>
      </c>
      <c r="C14">
        <v>0.22500000000000001</v>
      </c>
      <c r="D14">
        <v>0.24</v>
      </c>
      <c r="E14">
        <f>(C14-D14)/($K$9-$K$10)</f>
        <v>-0.14999999999999972</v>
      </c>
      <c r="F14" s="2">
        <f>C14+(E14*($K$8-$K$9))</f>
        <v>0.23426969024813471</v>
      </c>
      <c r="G14" s="2">
        <f t="shared" ref="G14:G20" si="5">$K$3+(F14*$K$7)</f>
        <v>1.0362639674630618</v>
      </c>
      <c r="H14" s="3">
        <f t="shared" ref="H14:H20" si="6">10^G14</f>
        <v>10.870861620284847</v>
      </c>
    </row>
    <row r="15" spans="1:11" x14ac:dyDescent="0.35">
      <c r="B15">
        <v>5</v>
      </c>
      <c r="C15">
        <v>0.83199999999999996</v>
      </c>
      <c r="D15">
        <v>0.82499999999999996</v>
      </c>
      <c r="E15">
        <f t="shared" ref="E15:E20" si="7">(C15-D15)/($K$9-$K$10)</f>
        <v>7.0000000000000007E-2</v>
      </c>
      <c r="F15" s="2">
        <f t="shared" ref="F15:F20" si="8">C15+(E15*($K$8-$K$9))</f>
        <v>0.82767414455087041</v>
      </c>
      <c r="G15" s="2">
        <f t="shared" si="5"/>
        <v>1.1965976794736723</v>
      </c>
      <c r="H15" s="3">
        <f t="shared" si="6"/>
        <v>15.725254377218684</v>
      </c>
    </row>
    <row r="16" spans="1:11" x14ac:dyDescent="0.35">
      <c r="B16">
        <v>10</v>
      </c>
      <c r="C16">
        <v>1.0409999999999999</v>
      </c>
      <c r="D16">
        <v>1.018</v>
      </c>
      <c r="E16">
        <f t="shared" si="7"/>
        <v>0.2299999999999989</v>
      </c>
      <c r="F16" s="2">
        <f t="shared" si="8"/>
        <v>1.0267864749528601</v>
      </c>
      <c r="G16" s="2">
        <f t="shared" si="5"/>
        <v>1.2503964314192508</v>
      </c>
      <c r="H16" s="3">
        <f t="shared" si="6"/>
        <v>17.799033949387596</v>
      </c>
    </row>
    <row r="17" spans="2:8" x14ac:dyDescent="0.35">
      <c r="B17">
        <v>25</v>
      </c>
      <c r="C17">
        <v>1.198</v>
      </c>
      <c r="D17">
        <v>1.157</v>
      </c>
      <c r="E17">
        <f t="shared" si="7"/>
        <v>0.40999999999999887</v>
      </c>
      <c r="F17" s="2">
        <f t="shared" si="8"/>
        <v>1.1726628466550983</v>
      </c>
      <c r="G17" s="2">
        <f t="shared" si="5"/>
        <v>1.2898112015647529</v>
      </c>
      <c r="H17" s="3">
        <f t="shared" si="6"/>
        <v>19.489971388316448</v>
      </c>
    </row>
    <row r="18" spans="2:8" x14ac:dyDescent="0.35">
      <c r="B18">
        <v>50</v>
      </c>
      <c r="C18">
        <v>1.27</v>
      </c>
      <c r="D18">
        <v>1.2170000000000001</v>
      </c>
      <c r="E18">
        <f t="shared" si="7"/>
        <v>0.52999999999999892</v>
      </c>
      <c r="F18" s="2">
        <f t="shared" si="8"/>
        <v>1.2372470944565908</v>
      </c>
      <c r="G18" s="2">
        <f t="shared" si="5"/>
        <v>1.3072614113033936</v>
      </c>
      <c r="H18" s="3">
        <f t="shared" si="6"/>
        <v>20.289035932918821</v>
      </c>
    </row>
    <row r="19" spans="2:8" x14ac:dyDescent="0.35">
      <c r="B19">
        <v>100</v>
      </c>
      <c r="C19">
        <v>1.3180000000000001</v>
      </c>
      <c r="D19">
        <v>1.256</v>
      </c>
      <c r="E19">
        <f t="shared" si="7"/>
        <v>0.62</v>
      </c>
      <c r="F19" s="2">
        <f t="shared" si="8"/>
        <v>1.2796852803077099</v>
      </c>
      <c r="G19" s="2">
        <f t="shared" si="5"/>
        <v>1.3187279107864507</v>
      </c>
      <c r="H19" s="3">
        <f t="shared" si="6"/>
        <v>20.831853407104713</v>
      </c>
    </row>
    <row r="20" spans="2:8" x14ac:dyDescent="0.35">
      <c r="B20">
        <v>200</v>
      </c>
      <c r="C20">
        <v>1.351</v>
      </c>
      <c r="D20">
        <v>1.282</v>
      </c>
      <c r="E20">
        <f t="shared" si="7"/>
        <v>0.68999999999999884</v>
      </c>
      <c r="F20" s="2">
        <f t="shared" si="8"/>
        <v>1.3083594248585804</v>
      </c>
      <c r="G20" s="2">
        <f t="shared" si="5"/>
        <v>1.3264754630692726</v>
      </c>
      <c r="H20" s="3">
        <f t="shared" si="6"/>
        <v>21.206815746511428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2019-04-16T08:09:58Z</dcterms:modified>
</cp:coreProperties>
</file>