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kkurgan\"/>
    </mc:Choice>
  </mc:AlternateContent>
  <xr:revisionPtr revIDLastSave="0" documentId="13_ncr:1_{96BDF432-5B62-4EEA-896C-D8DCAA7EE99E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D19" i="4"/>
  <c r="G18" i="4"/>
  <c r="H18" i="4" s="1"/>
  <c r="D18" i="4"/>
  <c r="D17" i="4"/>
  <c r="D16" i="4"/>
  <c r="D15" i="4"/>
  <c r="D14" i="4"/>
  <c r="G13" i="4"/>
  <c r="H13" i="4" s="1"/>
  <c r="D13" i="4"/>
  <c r="D12" i="4"/>
  <c r="D11" i="4"/>
  <c r="G10" i="4"/>
  <c r="H10" i="4" s="1"/>
  <c r="D10" i="4"/>
  <c r="D9" i="4"/>
  <c r="K8" i="4"/>
  <c r="D8" i="4"/>
  <c r="D7" i="4"/>
  <c r="K6" i="4"/>
  <c r="D6" i="4"/>
  <c r="D5" i="4"/>
  <c r="D4" i="4"/>
  <c r="D3" i="4"/>
  <c r="K2" i="4"/>
  <c r="D2" i="4"/>
  <c r="K7" i="4" s="1"/>
  <c r="K1" i="4"/>
  <c r="G16" i="4" s="1"/>
  <c r="H16" i="4" s="1"/>
  <c r="E29" i="3"/>
  <c r="E28" i="3"/>
  <c r="E27" i="3"/>
  <c r="E26" i="3"/>
  <c r="E25" i="3"/>
  <c r="E24" i="3"/>
  <c r="E23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E19" i="2"/>
  <c r="E14" i="2"/>
  <c r="E10" i="2"/>
  <c r="E15" i="2"/>
  <c r="E18" i="2"/>
  <c r="E7" i="2"/>
  <c r="E4" i="2"/>
  <c r="E12" i="2"/>
  <c r="E8" i="2"/>
  <c r="E3" i="2"/>
  <c r="E17" i="2"/>
  <c r="E11" i="2"/>
  <c r="E2" i="2"/>
  <c r="E16" i="2"/>
  <c r="E5" i="2"/>
  <c r="E13" i="2"/>
  <c r="E9" i="2"/>
  <c r="D19" i="2"/>
  <c r="D14" i="2"/>
  <c r="D10" i="2"/>
  <c r="D15" i="2"/>
  <c r="D18" i="2"/>
  <c r="D7" i="2"/>
  <c r="D4" i="2"/>
  <c r="D12" i="2"/>
  <c r="D8" i="2"/>
  <c r="D3" i="2"/>
  <c r="D17" i="2"/>
  <c r="D11" i="2"/>
  <c r="D2" i="2"/>
  <c r="D16" i="2"/>
  <c r="D5" i="2"/>
  <c r="D13" i="2"/>
  <c r="D9" i="2"/>
  <c r="E6" i="2"/>
  <c r="D6" i="2"/>
  <c r="F26" i="4" l="1"/>
  <c r="G5" i="4"/>
  <c r="H5" i="4" s="1"/>
  <c r="G7" i="4"/>
  <c r="H7" i="4" s="1"/>
  <c r="G9" i="4"/>
  <c r="H9" i="4" s="1"/>
  <c r="G14" i="4"/>
  <c r="H14" i="4" s="1"/>
  <c r="G17" i="4"/>
  <c r="H17" i="4" s="1"/>
  <c r="F23" i="4"/>
  <c r="F27" i="4"/>
  <c r="G3" i="4"/>
  <c r="H3" i="4" s="1"/>
  <c r="F24" i="4"/>
  <c r="F28" i="4"/>
  <c r="F25" i="4"/>
  <c r="F29" i="4"/>
  <c r="G2" i="4"/>
  <c r="H2" i="4" s="1"/>
  <c r="K3" i="4"/>
  <c r="F3" i="4" s="1"/>
  <c r="G4" i="4"/>
  <c r="H4" i="4" s="1"/>
  <c r="G6" i="4"/>
  <c r="H6" i="4" s="1"/>
  <c r="G8" i="4"/>
  <c r="H8" i="4" s="1"/>
  <c r="G11" i="4"/>
  <c r="H11" i="4" s="1"/>
  <c r="G15" i="4"/>
  <c r="H15" i="4" s="1"/>
  <c r="G19" i="4"/>
  <c r="H19" i="4" s="1"/>
  <c r="G12" i="4"/>
  <c r="H12" i="4" s="1"/>
  <c r="K7" i="3"/>
  <c r="F2" i="3"/>
  <c r="F15" i="3"/>
  <c r="K3" i="3"/>
  <c r="F8" i="3" s="1"/>
  <c r="F10" i="3"/>
  <c r="F14" i="3"/>
  <c r="E5" i="3"/>
  <c r="G6" i="3"/>
  <c r="H6" i="3" s="1"/>
  <c r="G8" i="3"/>
  <c r="H8" i="3" s="1"/>
  <c r="G19" i="3"/>
  <c r="H19" i="3" s="1"/>
  <c r="F3" i="3"/>
  <c r="F5" i="3"/>
  <c r="F9" i="3"/>
  <c r="E10" i="3"/>
  <c r="G12" i="3"/>
  <c r="H12" i="3" s="1"/>
  <c r="E14" i="3"/>
  <c r="G16" i="3"/>
  <c r="H16" i="3" s="1"/>
  <c r="F17" i="3"/>
  <c r="E9" i="3"/>
  <c r="F12" i="3"/>
  <c r="E2" i="3"/>
  <c r="K6" i="3"/>
  <c r="K8" i="3"/>
  <c r="F23" i="3" s="1"/>
  <c r="G23" i="3" s="1"/>
  <c r="H23" i="3" s="1"/>
  <c r="G9" i="3"/>
  <c r="H9" i="3" s="1"/>
  <c r="E11" i="3"/>
  <c r="G13" i="3"/>
  <c r="H13" i="3" s="1"/>
  <c r="E15" i="3"/>
  <c r="G17" i="3"/>
  <c r="H17" i="3" s="1"/>
  <c r="E19" i="3"/>
  <c r="G2" i="3"/>
  <c r="H2" i="3" s="1"/>
  <c r="E3" i="3"/>
  <c r="G4" i="3"/>
  <c r="H4" i="3" s="1"/>
  <c r="E7" i="3"/>
  <c r="G11" i="3"/>
  <c r="H11" i="3" s="1"/>
  <c r="E13" i="3"/>
  <c r="G15" i="3"/>
  <c r="H15" i="3" s="1"/>
  <c r="F16" i="3"/>
  <c r="G3" i="3"/>
  <c r="H3" i="3" s="1"/>
  <c r="E4" i="3"/>
  <c r="G5" i="3"/>
  <c r="H5" i="3" s="1"/>
  <c r="E6" i="3"/>
  <c r="G7" i="3"/>
  <c r="H7" i="3" s="1"/>
  <c r="E8" i="3"/>
  <c r="G10" i="3"/>
  <c r="H10" i="3" s="1"/>
  <c r="G14" i="3"/>
  <c r="H14" i="3" s="1"/>
  <c r="G18" i="3"/>
  <c r="H18" i="3" s="1"/>
  <c r="E7" i="4" l="1"/>
  <c r="F12" i="4"/>
  <c r="E17" i="4"/>
  <c r="E3" i="4"/>
  <c r="F7" i="4"/>
  <c r="E18" i="4"/>
  <c r="E14" i="4"/>
  <c r="E10" i="4"/>
  <c r="F19" i="4"/>
  <c r="F11" i="4"/>
  <c r="F8" i="4"/>
  <c r="F2" i="4"/>
  <c r="E19" i="4"/>
  <c r="F14" i="4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F15" i="4"/>
  <c r="F6" i="4"/>
  <c r="F4" i="4"/>
  <c r="F18" i="4"/>
  <c r="E15" i="4"/>
  <c r="E11" i="4"/>
  <c r="F10" i="4"/>
  <c r="E8" i="4"/>
  <c r="E6" i="4"/>
  <c r="E4" i="4"/>
  <c r="E2" i="4"/>
  <c r="K4" i="4" s="1"/>
  <c r="F16" i="4"/>
  <c r="E9" i="4"/>
  <c r="E5" i="4"/>
  <c r="F13" i="4"/>
  <c r="F17" i="4"/>
  <c r="E13" i="4"/>
  <c r="E16" i="4"/>
  <c r="E12" i="4"/>
  <c r="F9" i="4"/>
  <c r="F5" i="4"/>
  <c r="F25" i="3"/>
  <c r="G25" i="3" s="1"/>
  <c r="H25" i="3" s="1"/>
  <c r="E16" i="3"/>
  <c r="E18" i="3"/>
  <c r="F13" i="3"/>
  <c r="F7" i="3"/>
  <c r="F28" i="3"/>
  <c r="G28" i="3" s="1"/>
  <c r="H28" i="3" s="1"/>
  <c r="F19" i="3"/>
  <c r="F24" i="3"/>
  <c r="G24" i="3" s="1"/>
  <c r="H24" i="3" s="1"/>
  <c r="F11" i="3"/>
  <c r="E12" i="3"/>
  <c r="K4" i="3" s="1"/>
  <c r="E17" i="3"/>
  <c r="F29" i="3"/>
  <c r="G29" i="3" s="1"/>
  <c r="H29" i="3" s="1"/>
  <c r="F18" i="3"/>
  <c r="F6" i="3"/>
  <c r="F4" i="3"/>
  <c r="F27" i="3"/>
  <c r="G27" i="3" s="1"/>
  <c r="H27" i="3" s="1"/>
  <c r="F26" i="3"/>
  <c r="G26" i="3" s="1"/>
  <c r="H26" i="3" s="1"/>
  <c r="K5" i="4" l="1"/>
  <c r="K5" i="3"/>
</calcChain>
</file>

<file path=xl/sharedStrings.xml><?xml version="1.0" encoding="utf-8"?>
<sst xmlns="http://schemas.openxmlformats.org/spreadsheetml/2006/main" count="279" uniqueCount="139">
  <si>
    <t>Akkurgan</t>
  </si>
  <si>
    <t>start_date</t>
  </si>
  <si>
    <t>end_date</t>
  </si>
  <si>
    <t>duration</t>
  </si>
  <si>
    <t>peak</t>
  </si>
  <si>
    <t>sum</t>
  </si>
  <si>
    <t>average</t>
  </si>
  <si>
    <t>median</t>
  </si>
  <si>
    <t>01/01/1967</t>
  </si>
  <si>
    <t>04/01/1967</t>
  </si>
  <si>
    <t>3</t>
  </si>
  <si>
    <t>-1.41</t>
  </si>
  <si>
    <t>-2.53</t>
  </si>
  <si>
    <t>-0.84</t>
  </si>
  <si>
    <t>-0.58</t>
  </si>
  <si>
    <t>02/01/1970</t>
  </si>
  <si>
    <t>12/01/1970</t>
  </si>
  <si>
    <t>10</t>
  </si>
  <si>
    <t>-2.31</t>
  </si>
  <si>
    <t>-11.39</t>
  </si>
  <si>
    <t>-1.14</t>
  </si>
  <si>
    <t>-0.94</t>
  </si>
  <si>
    <t>07/01/1971</t>
  </si>
  <si>
    <t>01/01/1972</t>
  </si>
  <si>
    <t>6</t>
  </si>
  <si>
    <t>-2.41</t>
  </si>
  <si>
    <t>-6.56</t>
  </si>
  <si>
    <t>-1.09</t>
  </si>
  <si>
    <t>-0.95</t>
  </si>
  <si>
    <t>02/01/1974</t>
  </si>
  <si>
    <t>05/01/1974</t>
  </si>
  <si>
    <t>-1.54</t>
  </si>
  <si>
    <t>-3.59</t>
  </si>
  <si>
    <t>-1.2</t>
  </si>
  <si>
    <t>-1.23</t>
  </si>
  <si>
    <t>10/01/1974</t>
  </si>
  <si>
    <t>03/01/1975</t>
  </si>
  <si>
    <t>5</t>
  </si>
  <si>
    <t>-1.7</t>
  </si>
  <si>
    <t>-6.67</t>
  </si>
  <si>
    <t>-1.33</t>
  </si>
  <si>
    <t>-1.63</t>
  </si>
  <si>
    <t>05/01/1975</t>
  </si>
  <si>
    <t>01/01/1976</t>
  </si>
  <si>
    <t>8</t>
  </si>
  <si>
    <t>-3.53</t>
  </si>
  <si>
    <t>-10.98</t>
  </si>
  <si>
    <t>-1.37</t>
  </si>
  <si>
    <t>-1.03</t>
  </si>
  <si>
    <t>04/01/1977</t>
  </si>
  <si>
    <t>07/01/1977</t>
  </si>
  <si>
    <t>-1.62</t>
  </si>
  <si>
    <t>-3.01</t>
  </si>
  <si>
    <t>-1</t>
  </si>
  <si>
    <t>-0.96</t>
  </si>
  <si>
    <t>03/01/1978</t>
  </si>
  <si>
    <t>05/01/1978</t>
  </si>
  <si>
    <t>2</t>
  </si>
  <si>
    <t>-1.6</t>
  </si>
  <si>
    <t>-0.8</t>
  </si>
  <si>
    <t>12/01/1981</t>
  </si>
  <si>
    <t>08/01/1982</t>
  </si>
  <si>
    <t>-1.74</t>
  </si>
  <si>
    <t>-6.08</t>
  </si>
  <si>
    <t>-0.76</t>
  </si>
  <si>
    <t>-0.71</t>
  </si>
  <si>
    <t>04/01/1983</t>
  </si>
  <si>
    <t>07/01/1983</t>
  </si>
  <si>
    <t>-1.44</t>
  </si>
  <si>
    <t>-3.26</t>
  </si>
  <si>
    <t>-1.29</t>
  </si>
  <si>
    <t>06/01/1984</t>
  </si>
  <si>
    <t>07/01/1984</t>
  </si>
  <si>
    <t>1</t>
  </si>
  <si>
    <t>-1.18</t>
  </si>
  <si>
    <t>11/01/1985</t>
  </si>
  <si>
    <t>08/01/1986</t>
  </si>
  <si>
    <t>9</t>
  </si>
  <si>
    <t>-1.22</t>
  </si>
  <si>
    <t>-8.34</t>
  </si>
  <si>
    <t>-0.93</t>
  </si>
  <si>
    <t>04/01/1989</t>
  </si>
  <si>
    <t>11/01/1989</t>
  </si>
  <si>
    <t>7</t>
  </si>
  <si>
    <t>-1.49</t>
  </si>
  <si>
    <t>-5.45</t>
  </si>
  <si>
    <t>-0.78</t>
  </si>
  <si>
    <t>11/01/1992</t>
  </si>
  <si>
    <t>12/01/1992</t>
  </si>
  <si>
    <t>-1.16</t>
  </si>
  <si>
    <t>03/01/1995</t>
  </si>
  <si>
    <t>09/01/1995</t>
  </si>
  <si>
    <t>-1.92</t>
  </si>
  <si>
    <t>-7.39</t>
  </si>
  <si>
    <t>-1.31</t>
  </si>
  <si>
    <t>01/01/1996</t>
  </si>
  <si>
    <t>04/01/1996</t>
  </si>
  <si>
    <t>-2.15</t>
  </si>
  <si>
    <t>-0.72</t>
  </si>
  <si>
    <t>-0.38</t>
  </si>
  <si>
    <t>11/01/1996</t>
  </si>
  <si>
    <t>05/01/1997</t>
  </si>
  <si>
    <t>-2.04</t>
  </si>
  <si>
    <t>-6.24</t>
  </si>
  <si>
    <t>-1.04</t>
  </si>
  <si>
    <t>-1.05</t>
  </si>
  <si>
    <t>12/01/1997</t>
  </si>
  <si>
    <t>02/01/1998</t>
  </si>
  <si>
    <t>-2.78</t>
  </si>
  <si>
    <t>-3.46</t>
  </si>
  <si>
    <t>-1.73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</si>
  <si>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</si>
  <si>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</si>
  <si>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</si>
  <si>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</si>
  <si>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</si>
  <si>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</si>
  <si>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</si>
  <si>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</si>
  <si>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</si>
  <si>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</si>
  <si>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</si>
  <si>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</si>
  <si>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</si>
  <si>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</si>
  <si>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</si>
  <si>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</si>
  <si>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</si>
  <si>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</si>
  <si>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</si>
  <si>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</si>
  <si>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(-0.3)</t>
  </si>
  <si>
    <t>Slope</t>
  </si>
  <si>
    <t>K calculated</t>
  </si>
  <si>
    <t>Log Q</t>
  </si>
  <si>
    <t>Q</t>
  </si>
  <si>
    <t>K (-0.5)</t>
  </si>
  <si>
    <t>K (-0.6)</t>
  </si>
  <si>
    <t>K (-0.4)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</si>
</sst>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opLeftCell="A4" workbookViewId="0">
      <selection activeCell="E2" sqref="E2:E20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</row>
    <row r="5" spans="1:7" x14ac:dyDescent="0.3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</row>
    <row r="6" spans="1:7" x14ac:dyDescent="0.35">
      <c r="A6" t="s">
        <v>29</v>
      </c>
      <c r="B6" t="s">
        <v>30</v>
      </c>
      <c r="C6" t="s">
        <v>10</v>
      </c>
      <c r="D6" t="s">
        <v>31</v>
      </c>
      <c r="E6" t="s">
        <v>32</v>
      </c>
      <c r="F6" t="s">
        <v>33</v>
      </c>
      <c r="G6" t="s">
        <v>34</v>
      </c>
    </row>
    <row r="7" spans="1:7" x14ac:dyDescent="0.3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</row>
    <row r="8" spans="1:7" x14ac:dyDescent="0.35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</row>
    <row r="9" spans="1:7" x14ac:dyDescent="0.35">
      <c r="A9" t="s">
        <v>49</v>
      </c>
      <c r="B9" t="s">
        <v>50</v>
      </c>
      <c r="C9" t="s">
        <v>10</v>
      </c>
      <c r="D9" t="s">
        <v>51</v>
      </c>
      <c r="E9" t="s">
        <v>52</v>
      </c>
      <c r="F9" t="s">
        <v>53</v>
      </c>
      <c r="G9" t="s">
        <v>54</v>
      </c>
    </row>
    <row r="10" spans="1:7" x14ac:dyDescent="0.35">
      <c r="A10" t="s">
        <v>55</v>
      </c>
      <c r="B10" t="s">
        <v>56</v>
      </c>
      <c r="C10" t="s">
        <v>57</v>
      </c>
      <c r="D10" t="s">
        <v>27</v>
      </c>
      <c r="E10" t="s">
        <v>58</v>
      </c>
      <c r="F10" t="s">
        <v>59</v>
      </c>
      <c r="G10" t="s">
        <v>59</v>
      </c>
    </row>
    <row r="11" spans="1:7" x14ac:dyDescent="0.35">
      <c r="A11" t="s">
        <v>60</v>
      </c>
      <c r="B11" t="s">
        <v>61</v>
      </c>
      <c r="C11" t="s">
        <v>44</v>
      </c>
      <c r="D11" t="s">
        <v>62</v>
      </c>
      <c r="E11" t="s">
        <v>63</v>
      </c>
      <c r="F11" t="s">
        <v>64</v>
      </c>
      <c r="G11" t="s">
        <v>65</v>
      </c>
    </row>
    <row r="12" spans="1:7" x14ac:dyDescent="0.35">
      <c r="A12" t="s">
        <v>66</v>
      </c>
      <c r="B12" t="s">
        <v>67</v>
      </c>
      <c r="C12" t="s">
        <v>10</v>
      </c>
      <c r="D12" t="s">
        <v>68</v>
      </c>
      <c r="E12" t="s">
        <v>69</v>
      </c>
      <c r="F12" t="s">
        <v>27</v>
      </c>
      <c r="G12" t="s">
        <v>70</v>
      </c>
    </row>
    <row r="13" spans="1:7" x14ac:dyDescent="0.35">
      <c r="A13" t="s">
        <v>71</v>
      </c>
      <c r="B13" t="s">
        <v>72</v>
      </c>
      <c r="C13" t="s">
        <v>73</v>
      </c>
      <c r="D13" t="s">
        <v>74</v>
      </c>
      <c r="E13" t="s">
        <v>74</v>
      </c>
      <c r="F13" t="s">
        <v>74</v>
      </c>
      <c r="G13" t="s">
        <v>74</v>
      </c>
    </row>
    <row r="14" spans="1:7" x14ac:dyDescent="0.35">
      <c r="A14" t="s">
        <v>75</v>
      </c>
      <c r="B14" t="s">
        <v>76</v>
      </c>
      <c r="C14" t="s">
        <v>77</v>
      </c>
      <c r="D14" t="s">
        <v>78</v>
      </c>
      <c r="E14" t="s">
        <v>79</v>
      </c>
      <c r="F14" t="s">
        <v>80</v>
      </c>
      <c r="G14" t="s">
        <v>80</v>
      </c>
    </row>
    <row r="15" spans="1:7" x14ac:dyDescent="0.35">
      <c r="A15" t="s">
        <v>81</v>
      </c>
      <c r="B15" t="s">
        <v>82</v>
      </c>
      <c r="C15" t="s">
        <v>83</v>
      </c>
      <c r="D15" t="s">
        <v>84</v>
      </c>
      <c r="E15" t="s">
        <v>85</v>
      </c>
      <c r="F15" t="s">
        <v>86</v>
      </c>
      <c r="G15" t="s">
        <v>64</v>
      </c>
    </row>
    <row r="16" spans="1:7" x14ac:dyDescent="0.35">
      <c r="A16" t="s">
        <v>87</v>
      </c>
      <c r="B16" t="s">
        <v>88</v>
      </c>
      <c r="C16" t="s">
        <v>73</v>
      </c>
      <c r="D16" t="s">
        <v>89</v>
      </c>
      <c r="E16" t="s">
        <v>89</v>
      </c>
      <c r="F16" t="s">
        <v>89</v>
      </c>
      <c r="G16" t="s">
        <v>89</v>
      </c>
    </row>
    <row r="17" spans="1:7" x14ac:dyDescent="0.35">
      <c r="A17" t="s">
        <v>90</v>
      </c>
      <c r="B17" t="s">
        <v>91</v>
      </c>
      <c r="C17" t="s">
        <v>24</v>
      </c>
      <c r="D17" t="s">
        <v>92</v>
      </c>
      <c r="E17" t="s">
        <v>93</v>
      </c>
      <c r="F17" t="s">
        <v>34</v>
      </c>
      <c r="G17" t="s">
        <v>94</v>
      </c>
    </row>
    <row r="18" spans="1:7" x14ac:dyDescent="0.35">
      <c r="A18" t="s">
        <v>95</v>
      </c>
      <c r="B18" t="s">
        <v>96</v>
      </c>
      <c r="C18" t="s">
        <v>10</v>
      </c>
      <c r="D18" t="s">
        <v>38</v>
      </c>
      <c r="E18" t="s">
        <v>97</v>
      </c>
      <c r="F18" t="s">
        <v>98</v>
      </c>
      <c r="G18" t="s">
        <v>99</v>
      </c>
    </row>
    <row r="19" spans="1:7" x14ac:dyDescent="0.35">
      <c r="A19" t="s">
        <v>100</v>
      </c>
      <c r="B19" t="s">
        <v>101</v>
      </c>
      <c r="C19" t="s">
        <v>24</v>
      </c>
      <c r="D19" t="s">
        <v>102</v>
      </c>
      <c r="E19" t="s">
        <v>103</v>
      </c>
      <c r="F19" t="s">
        <v>104</v>
      </c>
      <c r="G19" t="s">
        <v>105</v>
      </c>
    </row>
    <row r="20" spans="1:7" x14ac:dyDescent="0.35">
      <c r="A20" t="s">
        <v>106</v>
      </c>
      <c r="B20" t="s">
        <v>107</v>
      </c>
      <c r="C20" t="s">
        <v>57</v>
      </c>
      <c r="D20" t="s">
        <v>108</v>
      </c>
      <c r="E20" t="s">
        <v>109</v>
      </c>
      <c r="F20" t="s">
        <v>110</v>
      </c>
      <c r="G20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F3E7-F0DE-40F6-ACA6-1F0C5D46322C}">
  <dimension ref="A1:E19"/>
  <sheetViews>
    <sheetView workbookViewId="0">
      <selection activeCell="E19" sqref="E2:E19"/>
    </sheetView>
  </sheetViews>
  <sheetFormatPr defaultRowHeight="14.5" x14ac:dyDescent="0.35"/>
  <cols>
    <col min="1" max="1" width="10.453125" bestFit="1" customWidth="1"/>
    <col min="5" max="5" width="9.72656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111</v>
      </c>
    </row>
    <row r="2" spans="1:5" x14ac:dyDescent="0.35">
      <c r="A2" t="s">
        <v>87</v>
      </c>
      <c r="B2" t="s">
        <v>73</v>
      </c>
      <c r="C2" t="s">
        <v>89</v>
      </c>
      <c r="D2">
        <f>B2*1</f>
        <v>1</v>
      </c>
      <c r="E2">
        <f>C2*-1</f>
        <v>1.1599999999999999</v>
      </c>
    </row>
    <row r="3" spans="1:5" x14ac:dyDescent="0.35">
      <c r="A3" t="s">
        <v>71</v>
      </c>
      <c r="B3" t="s">
        <v>73</v>
      </c>
      <c r="C3" t="s">
        <v>74</v>
      </c>
      <c r="D3">
        <f>B3*1</f>
        <v>1</v>
      </c>
      <c r="E3">
        <f>C3*-1</f>
        <v>1.18</v>
      </c>
    </row>
    <row r="4" spans="1:5" x14ac:dyDescent="0.35">
      <c r="A4" t="s">
        <v>55</v>
      </c>
      <c r="B4" t="s">
        <v>57</v>
      </c>
      <c r="C4" t="s">
        <v>58</v>
      </c>
      <c r="D4">
        <f>B4*1</f>
        <v>2</v>
      </c>
      <c r="E4">
        <f>C4*-1</f>
        <v>1.6</v>
      </c>
    </row>
    <row r="5" spans="1:5" x14ac:dyDescent="0.35">
      <c r="A5" t="s">
        <v>95</v>
      </c>
      <c r="B5" t="s">
        <v>10</v>
      </c>
      <c r="C5" t="s">
        <v>97</v>
      </c>
      <c r="D5">
        <f>B5*1</f>
        <v>3</v>
      </c>
      <c r="E5">
        <f>C5*-1</f>
        <v>2.15</v>
      </c>
    </row>
    <row r="6" spans="1:5" x14ac:dyDescent="0.35">
      <c r="A6" t="s">
        <v>8</v>
      </c>
      <c r="B6" t="s">
        <v>10</v>
      </c>
      <c r="C6" t="s">
        <v>12</v>
      </c>
      <c r="D6">
        <f>B6*1</f>
        <v>3</v>
      </c>
      <c r="E6">
        <f>C6*-1</f>
        <v>2.5299999999999998</v>
      </c>
    </row>
    <row r="7" spans="1:5" x14ac:dyDescent="0.35">
      <c r="A7" t="s">
        <v>49</v>
      </c>
      <c r="B7" t="s">
        <v>10</v>
      </c>
      <c r="C7" t="s">
        <v>52</v>
      </c>
      <c r="D7">
        <f>B7*1</f>
        <v>3</v>
      </c>
      <c r="E7">
        <f>C7*-1</f>
        <v>3.01</v>
      </c>
    </row>
    <row r="8" spans="1:5" x14ac:dyDescent="0.35">
      <c r="A8" t="s">
        <v>66</v>
      </c>
      <c r="B8" t="s">
        <v>10</v>
      </c>
      <c r="C8" t="s">
        <v>69</v>
      </c>
      <c r="D8">
        <f>B8*1</f>
        <v>3</v>
      </c>
      <c r="E8">
        <f>C8*-1</f>
        <v>3.26</v>
      </c>
    </row>
    <row r="9" spans="1:5" x14ac:dyDescent="0.35">
      <c r="A9" t="s">
        <v>106</v>
      </c>
      <c r="B9" t="s">
        <v>57</v>
      </c>
      <c r="C9" t="s">
        <v>109</v>
      </c>
      <c r="D9">
        <f>B9*1</f>
        <v>2</v>
      </c>
      <c r="E9">
        <f>C9*-1</f>
        <v>3.46</v>
      </c>
    </row>
    <row r="10" spans="1:5" x14ac:dyDescent="0.35">
      <c r="A10" t="s">
        <v>29</v>
      </c>
      <c r="B10" t="s">
        <v>10</v>
      </c>
      <c r="C10" t="s">
        <v>32</v>
      </c>
      <c r="D10">
        <f>B10*1</f>
        <v>3</v>
      </c>
      <c r="E10">
        <f>C10*-1</f>
        <v>3.59</v>
      </c>
    </row>
    <row r="11" spans="1:5" x14ac:dyDescent="0.35">
      <c r="A11" t="s">
        <v>81</v>
      </c>
      <c r="B11" t="s">
        <v>83</v>
      </c>
      <c r="C11" t="s">
        <v>85</v>
      </c>
      <c r="D11">
        <f>B11*1</f>
        <v>7</v>
      </c>
      <c r="E11">
        <f>C11*-1</f>
        <v>5.45</v>
      </c>
    </row>
    <row r="12" spans="1:5" x14ac:dyDescent="0.35">
      <c r="A12" t="s">
        <v>60</v>
      </c>
      <c r="B12" t="s">
        <v>44</v>
      </c>
      <c r="C12" t="s">
        <v>63</v>
      </c>
      <c r="D12">
        <f>B12*1</f>
        <v>8</v>
      </c>
      <c r="E12">
        <f>C12*-1</f>
        <v>6.08</v>
      </c>
    </row>
    <row r="13" spans="1:5" x14ac:dyDescent="0.35">
      <c r="A13" t="s">
        <v>100</v>
      </c>
      <c r="B13" t="s">
        <v>24</v>
      </c>
      <c r="C13" t="s">
        <v>103</v>
      </c>
      <c r="D13">
        <f>B13*1</f>
        <v>6</v>
      </c>
      <c r="E13">
        <f>C13*-1</f>
        <v>6.24</v>
      </c>
    </row>
    <row r="14" spans="1:5" x14ac:dyDescent="0.35">
      <c r="A14" t="s">
        <v>22</v>
      </c>
      <c r="B14" t="s">
        <v>24</v>
      </c>
      <c r="C14" t="s">
        <v>26</v>
      </c>
      <c r="D14">
        <f>B14*1</f>
        <v>6</v>
      </c>
      <c r="E14">
        <f>C14*-1</f>
        <v>6.56</v>
      </c>
    </row>
    <row r="15" spans="1:5" x14ac:dyDescent="0.35">
      <c r="A15" t="s">
        <v>35</v>
      </c>
      <c r="B15" t="s">
        <v>37</v>
      </c>
      <c r="C15" t="s">
        <v>39</v>
      </c>
      <c r="D15">
        <f>B15*1</f>
        <v>5</v>
      </c>
      <c r="E15">
        <f>C15*-1</f>
        <v>6.67</v>
      </c>
    </row>
    <row r="16" spans="1:5" x14ac:dyDescent="0.35">
      <c r="A16" t="s">
        <v>90</v>
      </c>
      <c r="B16" t="s">
        <v>24</v>
      </c>
      <c r="C16" t="s">
        <v>93</v>
      </c>
      <c r="D16">
        <f>B16*1</f>
        <v>6</v>
      </c>
      <c r="E16">
        <f>C16*-1</f>
        <v>7.39</v>
      </c>
    </row>
    <row r="17" spans="1:5" x14ac:dyDescent="0.35">
      <c r="A17" t="s">
        <v>75</v>
      </c>
      <c r="B17" t="s">
        <v>77</v>
      </c>
      <c r="C17" t="s">
        <v>79</v>
      </c>
      <c r="D17">
        <f>B17*1</f>
        <v>9</v>
      </c>
      <c r="E17">
        <f>C17*-1</f>
        <v>8.34</v>
      </c>
    </row>
    <row r="18" spans="1:5" x14ac:dyDescent="0.35">
      <c r="A18" t="s">
        <v>42</v>
      </c>
      <c r="B18" t="s">
        <v>44</v>
      </c>
      <c r="C18" t="s">
        <v>46</v>
      </c>
      <c r="D18">
        <f>B18*1</f>
        <v>8</v>
      </c>
      <c r="E18">
        <f>C18*-1</f>
        <v>10.98</v>
      </c>
    </row>
    <row r="19" spans="1:5" x14ac:dyDescent="0.35">
      <c r="A19" t="s">
        <v>15</v>
      </c>
      <c r="B19" t="s">
        <v>17</v>
      </c>
      <c r="C19" t="s">
        <v>19</v>
      </c>
      <c r="D19">
        <f>B19*1</f>
        <v>10</v>
      </c>
      <c r="E19">
        <f>C19*-1</f>
        <v>11.39</v>
      </c>
    </row>
  </sheetData>
  <sortState xmlns:xlrd2="http://schemas.microsoft.com/office/spreadsheetml/2017/richdata2" ref="A2:E20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AA67-7DA2-4706-B315-CEEE385F20FF}">
  <dimension ref="A1:K29"/>
  <sheetViews>
    <sheetView topLeftCell="A13" workbookViewId="0">
      <selection activeCell="E20" sqref="E20"/>
    </sheetView>
  </sheetViews>
  <sheetFormatPr defaultRowHeight="14.5" x14ac:dyDescent="0.35"/>
  <cols>
    <col min="2" max="2" width="10.4531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J1" t="s">
        <v>120</v>
      </c>
      <c r="K1">
        <f>COUNT(C2:C19)</f>
        <v>18</v>
      </c>
    </row>
    <row r="2" spans="1:11" x14ac:dyDescent="0.35">
      <c r="A2">
        <v>1</v>
      </c>
      <c r="B2" t="s">
        <v>71</v>
      </c>
      <c r="C2">
        <v>1</v>
      </c>
      <c r="D2">
        <f t="shared" ref="D2:D19" si="0">LOG(C2)</f>
        <v>0</v>
      </c>
      <c r="E2">
        <f t="shared" ref="E2:E19" si="1">(D2-$K$3)^2</f>
        <v>0.34853349274900841</v>
      </c>
      <c r="F2">
        <f t="shared" ref="F2:F19" si="2">(D2-$K$3)^3</f>
        <v>-0.20576276049620679</v>
      </c>
      <c r="G2">
        <f t="shared" ref="G2:G19" si="3">($K$1+1)/A2</f>
        <v>19</v>
      </c>
      <c r="H2">
        <f t="shared" ref="H2:H19" si="4">1/G2</f>
        <v>5.2631578947368418E-2</v>
      </c>
      <c r="J2" t="s">
        <v>121</v>
      </c>
      <c r="K2">
        <f>AVERAGE(C2:C19)</f>
        <v>4.7777777777777777</v>
      </c>
    </row>
    <row r="3" spans="1:11" x14ac:dyDescent="0.35">
      <c r="A3">
        <v>2</v>
      </c>
      <c r="B3" t="s">
        <v>87</v>
      </c>
      <c r="C3">
        <v>1</v>
      </c>
      <c r="D3">
        <f t="shared" si="0"/>
        <v>0</v>
      </c>
      <c r="E3">
        <f t="shared" si="1"/>
        <v>0.34853349274900841</v>
      </c>
      <c r="F3">
        <f t="shared" si="2"/>
        <v>-0.20576276049620679</v>
      </c>
      <c r="G3">
        <f t="shared" si="3"/>
        <v>9.5</v>
      </c>
      <c r="H3">
        <f t="shared" si="4"/>
        <v>0.10526315789473684</v>
      </c>
      <c r="J3" t="s">
        <v>122</v>
      </c>
      <c r="K3">
        <f>AVERAGE(D2:D19)</f>
        <v>0.59036725243614963</v>
      </c>
    </row>
    <row r="4" spans="1:11" x14ac:dyDescent="0.35">
      <c r="A4">
        <v>3</v>
      </c>
      <c r="B4" t="s">
        <v>55</v>
      </c>
      <c r="C4">
        <v>2</v>
      </c>
      <c r="D4">
        <f t="shared" si="0"/>
        <v>0.3010299956639812</v>
      </c>
      <c r="E4">
        <f t="shared" si="1"/>
        <v>8.371604815644372E-2</v>
      </c>
      <c r="F4">
        <f t="shared" si="2"/>
        <v>-2.4222171721392172E-2</v>
      </c>
      <c r="G4">
        <f t="shared" si="3"/>
        <v>6.333333333333333</v>
      </c>
      <c r="H4">
        <f t="shared" si="4"/>
        <v>0.15789473684210528</v>
      </c>
      <c r="J4" t="s">
        <v>123</v>
      </c>
      <c r="K4">
        <f>SUM(E2:E19)</f>
        <v>1.6068883912726815</v>
      </c>
    </row>
    <row r="5" spans="1:11" x14ac:dyDescent="0.35">
      <c r="A5">
        <v>4</v>
      </c>
      <c r="B5" t="s">
        <v>106</v>
      </c>
      <c r="C5">
        <v>2</v>
      </c>
      <c r="D5">
        <f t="shared" si="0"/>
        <v>0.3010299956639812</v>
      </c>
      <c r="E5">
        <f t="shared" si="1"/>
        <v>8.371604815644372E-2</v>
      </c>
      <c r="F5">
        <f t="shared" si="2"/>
        <v>-2.4222171721392172E-2</v>
      </c>
      <c r="G5">
        <f t="shared" si="3"/>
        <v>4.75</v>
      </c>
      <c r="H5">
        <f t="shared" si="4"/>
        <v>0.21052631578947367</v>
      </c>
      <c r="J5" t="s">
        <v>124</v>
      </c>
      <c r="K5">
        <f>SUM(F2:F19)</f>
        <v>-0.25147565308444519</v>
      </c>
    </row>
    <row r="6" spans="1:11" x14ac:dyDescent="0.35">
      <c r="A6">
        <v>5</v>
      </c>
      <c r="B6" t="s">
        <v>8</v>
      </c>
      <c r="C6">
        <v>3</v>
      </c>
      <c r="D6">
        <f t="shared" si="0"/>
        <v>0.47712125471966244</v>
      </c>
      <c r="E6">
        <f t="shared" si="1"/>
        <v>1.2824655998802621E-2</v>
      </c>
      <c r="F6">
        <f t="shared" si="2"/>
        <v>-1.4523409639551354E-3</v>
      </c>
      <c r="G6">
        <f t="shared" si="3"/>
        <v>3.8</v>
      </c>
      <c r="H6">
        <f t="shared" si="4"/>
        <v>0.26315789473684209</v>
      </c>
      <c r="J6" t="s">
        <v>125</v>
      </c>
      <c r="K6">
        <f>VAR(D2:D19)</f>
        <v>9.4522846545451844E-2</v>
      </c>
    </row>
    <row r="7" spans="1:11" x14ac:dyDescent="0.35">
      <c r="A7">
        <v>6</v>
      </c>
      <c r="B7" t="s">
        <v>29</v>
      </c>
      <c r="C7">
        <v>3</v>
      </c>
      <c r="D7">
        <f t="shared" si="0"/>
        <v>0.47712125471966244</v>
      </c>
      <c r="E7">
        <f t="shared" si="1"/>
        <v>1.2824655998802621E-2</v>
      </c>
      <c r="F7">
        <f t="shared" si="2"/>
        <v>-1.4523409639551354E-3</v>
      </c>
      <c r="G7">
        <f t="shared" si="3"/>
        <v>3.1666666666666665</v>
      </c>
      <c r="H7">
        <f t="shared" si="4"/>
        <v>0.31578947368421056</v>
      </c>
      <c r="J7" t="s">
        <v>126</v>
      </c>
      <c r="K7">
        <f>STDEV(D2:D19)</f>
        <v>0.30744568064204747</v>
      </c>
    </row>
    <row r="8" spans="1:11" x14ac:dyDescent="0.35">
      <c r="A8">
        <v>7</v>
      </c>
      <c r="B8" t="s">
        <v>49</v>
      </c>
      <c r="C8">
        <v>3</v>
      </c>
      <c r="D8">
        <f t="shared" si="0"/>
        <v>0.47712125471966244</v>
      </c>
      <c r="E8">
        <f t="shared" si="1"/>
        <v>1.2824655998802621E-2</v>
      </c>
      <c r="F8">
        <f t="shared" si="2"/>
        <v>-1.4523409639551354E-3</v>
      </c>
      <c r="G8">
        <f t="shared" si="3"/>
        <v>2.7142857142857144</v>
      </c>
      <c r="H8">
        <f t="shared" si="4"/>
        <v>0.36842105263157893</v>
      </c>
      <c r="J8" t="s">
        <v>127</v>
      </c>
      <c r="K8">
        <f>SKEW(D2:D19)</f>
        <v>-0.57265671537057627</v>
      </c>
    </row>
    <row r="9" spans="1:11" x14ac:dyDescent="0.35">
      <c r="A9">
        <v>8</v>
      </c>
      <c r="B9" t="s">
        <v>66</v>
      </c>
      <c r="C9">
        <v>3</v>
      </c>
      <c r="D9">
        <f t="shared" si="0"/>
        <v>0.47712125471966244</v>
      </c>
      <c r="E9">
        <f t="shared" si="1"/>
        <v>1.2824655998802621E-2</v>
      </c>
      <c r="F9">
        <f t="shared" si="2"/>
        <v>-1.4523409639551354E-3</v>
      </c>
      <c r="G9">
        <f t="shared" si="3"/>
        <v>2.375</v>
      </c>
      <c r="H9">
        <f t="shared" si="4"/>
        <v>0.42105263157894735</v>
      </c>
      <c r="J9" t="s">
        <v>128</v>
      </c>
      <c r="K9">
        <v>-0.5</v>
      </c>
    </row>
    <row r="10" spans="1:11" x14ac:dyDescent="0.35">
      <c r="A10">
        <v>9</v>
      </c>
      <c r="B10" t="s">
        <v>95</v>
      </c>
      <c r="C10">
        <v>3</v>
      </c>
      <c r="D10">
        <f t="shared" si="0"/>
        <v>0.47712125471966244</v>
      </c>
      <c r="E10">
        <f t="shared" si="1"/>
        <v>1.2824655998802621E-2</v>
      </c>
      <c r="F10">
        <f t="shared" si="2"/>
        <v>-1.4523409639551354E-3</v>
      </c>
      <c r="G10">
        <f t="shared" si="3"/>
        <v>2.1111111111111112</v>
      </c>
      <c r="H10">
        <f t="shared" si="4"/>
        <v>0.47368421052631576</v>
      </c>
      <c r="J10" t="s">
        <v>129</v>
      </c>
      <c r="K10">
        <v>-0.6</v>
      </c>
    </row>
    <row r="11" spans="1:11" x14ac:dyDescent="0.35">
      <c r="A11">
        <v>10</v>
      </c>
      <c r="B11" t="s">
        <v>35</v>
      </c>
      <c r="C11">
        <v>5</v>
      </c>
      <c r="D11">
        <f t="shared" si="0"/>
        <v>0.69897000433601886</v>
      </c>
      <c r="E11">
        <f t="shared" si="1"/>
        <v>1.1794557720224551E-2</v>
      </c>
      <c r="F11">
        <f t="shared" si="2"/>
        <v>1.2809214258582341E-3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22</v>
      </c>
      <c r="C12">
        <v>6</v>
      </c>
      <c r="D12">
        <f t="shared" si="0"/>
        <v>0.77815125038364363</v>
      </c>
      <c r="E12">
        <f t="shared" si="1"/>
        <v>3.5262829885144432E-2</v>
      </c>
      <c r="F12">
        <f t="shared" si="2"/>
        <v>6.6217951747747925E-3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90</v>
      </c>
      <c r="C13">
        <v>6</v>
      </c>
      <c r="D13">
        <f t="shared" si="0"/>
        <v>0.77815125038364363</v>
      </c>
      <c r="E13">
        <f t="shared" si="1"/>
        <v>3.5262829885144432E-2</v>
      </c>
      <c r="F13">
        <f t="shared" si="2"/>
        <v>6.6217951747747925E-3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100</v>
      </c>
      <c r="C14">
        <v>6</v>
      </c>
      <c r="D14">
        <f t="shared" si="0"/>
        <v>0.77815125038364363</v>
      </c>
      <c r="E14">
        <f t="shared" si="1"/>
        <v>3.5262829885144432E-2</v>
      </c>
      <c r="F14">
        <f t="shared" si="2"/>
        <v>6.6217951747747925E-3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81</v>
      </c>
      <c r="C15">
        <v>7</v>
      </c>
      <c r="D15">
        <f t="shared" si="0"/>
        <v>0.84509804001425681</v>
      </c>
      <c r="E15">
        <f t="shared" si="1"/>
        <v>6.4887774140162766E-2</v>
      </c>
      <c r="F15">
        <f t="shared" si="2"/>
        <v>1.6528913810913998E-2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42</v>
      </c>
      <c r="C16">
        <v>8</v>
      </c>
      <c r="D16">
        <f t="shared" si="0"/>
        <v>0.90308998699194354</v>
      </c>
      <c r="E16">
        <f t="shared" si="1"/>
        <v>9.7795508708053536E-2</v>
      </c>
      <c r="F16">
        <f t="shared" si="2"/>
        <v>3.0582878910457457E-2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60</v>
      </c>
      <c r="C17">
        <v>8</v>
      </c>
      <c r="D17">
        <f t="shared" si="0"/>
        <v>0.90308998699194354</v>
      </c>
      <c r="E17">
        <f t="shared" si="1"/>
        <v>9.7795508708053536E-2</v>
      </c>
      <c r="F17">
        <f t="shared" si="2"/>
        <v>3.0582878910457457E-2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75</v>
      </c>
      <c r="C18">
        <v>9</v>
      </c>
      <c r="D18">
        <f t="shared" si="0"/>
        <v>0.95424250943932487</v>
      </c>
      <c r="E18">
        <f t="shared" si="1"/>
        <v>0.13240520265912684</v>
      </c>
      <c r="F18">
        <f t="shared" si="2"/>
        <v>4.817897714614728E-2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15</v>
      </c>
      <c r="C19">
        <v>10</v>
      </c>
      <c r="D19">
        <f t="shared" si="0"/>
        <v>1</v>
      </c>
      <c r="E19">
        <f t="shared" si="1"/>
        <v>0.16779898787670916</v>
      </c>
      <c r="F19">
        <f t="shared" si="2"/>
        <v>6.8735960442369598E-2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130</v>
      </c>
      <c r="C22" t="s">
        <v>136</v>
      </c>
      <c r="D22" t="s">
        <v>137</v>
      </c>
      <c r="E22" t="s">
        <v>132</v>
      </c>
      <c r="F22" t="s">
        <v>133</v>
      </c>
      <c r="G22" t="s">
        <v>134</v>
      </c>
      <c r="H22" s="1" t="s">
        <v>135</v>
      </c>
    </row>
    <row r="23" spans="1:8" x14ac:dyDescent="0.35">
      <c r="B23">
        <v>2</v>
      </c>
      <c r="C23">
        <v>8.3000000000000004E-2</v>
      </c>
      <c r="D23">
        <v>9.9000000000000005E-2</v>
      </c>
      <c r="E23">
        <f>(C23-D23)/($K$9-$K$10)</f>
        <v>-0.16000000000000003</v>
      </c>
      <c r="F23" s="2">
        <f>C23+(E23*($K$8-$K$9))</f>
        <v>9.4625074459292205E-2</v>
      </c>
      <c r="G23" s="2">
        <f t="shared" ref="G23:G29" si="5">$K$3+(F23*$K$7)</f>
        <v>0.61945932285909111</v>
      </c>
      <c r="H23" s="3">
        <f t="shared" ref="H23:H29" si="6">10^G23</f>
        <v>4.16350722716692</v>
      </c>
    </row>
    <row r="24" spans="1:8" x14ac:dyDescent="0.35">
      <c r="B24">
        <v>5</v>
      </c>
      <c r="C24">
        <v>0.85599999999999998</v>
      </c>
      <c r="D24">
        <v>0.85699999999999998</v>
      </c>
      <c r="E24">
        <f t="shared" ref="E24:E29" si="7">(C24-D24)/($K$9-$K$10)</f>
        <v>-1.0000000000000011E-2</v>
      </c>
      <c r="F24" s="2">
        <f t="shared" ref="F24:F29" si="8">C24+(E24*($K$8-$K$9))</f>
        <v>0.85672656715370576</v>
      </c>
      <c r="G24" s="2">
        <f t="shared" si="5"/>
        <v>0.8537641349988454</v>
      </c>
      <c r="H24" s="3">
        <f t="shared" si="6"/>
        <v>7.1410838902066462</v>
      </c>
    </row>
    <row r="25" spans="1:8" x14ac:dyDescent="0.35">
      <c r="B25">
        <v>10</v>
      </c>
      <c r="C25">
        <v>1.216</v>
      </c>
      <c r="D25">
        <v>1.2</v>
      </c>
      <c r="E25">
        <f t="shared" si="7"/>
        <v>0.16000000000000017</v>
      </c>
      <c r="F25" s="2">
        <f t="shared" si="8"/>
        <v>1.2043749255407077</v>
      </c>
      <c r="G25" s="2">
        <f t="shared" si="5"/>
        <v>0.96064712116722772</v>
      </c>
      <c r="H25" s="3">
        <f t="shared" si="6"/>
        <v>9.1337079547420537</v>
      </c>
    </row>
    <row r="26" spans="1:8" x14ac:dyDescent="0.35">
      <c r="B26">
        <v>25</v>
      </c>
      <c r="C26">
        <v>1.5669999999999999</v>
      </c>
      <c r="D26">
        <v>1.528</v>
      </c>
      <c r="E26">
        <f t="shared" si="7"/>
        <v>0.38999999999999935</v>
      </c>
      <c r="F26" s="2">
        <f t="shared" si="8"/>
        <v>1.5386638810054754</v>
      </c>
      <c r="G26" s="2">
        <f t="shared" si="5"/>
        <v>1.0634228166112123</v>
      </c>
      <c r="H26" s="3">
        <f t="shared" si="6"/>
        <v>11.572383478882831</v>
      </c>
    </row>
    <row r="27" spans="1:8" x14ac:dyDescent="0.35">
      <c r="B27">
        <v>50</v>
      </c>
      <c r="C27">
        <v>1.7769999999999999</v>
      </c>
      <c r="D27">
        <v>1.72</v>
      </c>
      <c r="E27">
        <f t="shared" si="7"/>
        <v>0.56999999999999951</v>
      </c>
      <c r="F27" s="2">
        <f t="shared" si="8"/>
        <v>1.7355856722387715</v>
      </c>
      <c r="G27" s="2">
        <f t="shared" si="5"/>
        <v>1.1239655707501841</v>
      </c>
      <c r="H27" s="3">
        <f t="shared" si="6"/>
        <v>13.3034894868526</v>
      </c>
    </row>
    <row r="28" spans="1:8" x14ac:dyDescent="0.35">
      <c r="B28">
        <v>100</v>
      </c>
      <c r="C28">
        <v>1.9550000000000001</v>
      </c>
      <c r="D28">
        <v>1.88</v>
      </c>
      <c r="E28">
        <f t="shared" si="7"/>
        <v>0.750000000000002</v>
      </c>
      <c r="F28" s="2">
        <f t="shared" si="8"/>
        <v>1.9005074634720678</v>
      </c>
      <c r="G28" s="2">
        <f t="shared" si="5"/>
        <v>1.1746700631086107</v>
      </c>
      <c r="H28" s="3">
        <f t="shared" si="6"/>
        <v>14.950993859154172</v>
      </c>
    </row>
    <row r="29" spans="1:8" x14ac:dyDescent="0.35">
      <c r="B29">
        <v>200</v>
      </c>
      <c r="C29">
        <v>2.1080000000000001</v>
      </c>
      <c r="D29">
        <v>2.016</v>
      </c>
      <c r="E29">
        <f t="shared" si="7"/>
        <v>0.92000000000000104</v>
      </c>
      <c r="F29" s="2">
        <f t="shared" si="8"/>
        <v>2.04115582185907</v>
      </c>
      <c r="G29" s="2">
        <f t="shared" si="5"/>
        <v>1.2179117933840891</v>
      </c>
      <c r="H29" s="3">
        <f t="shared" si="6"/>
        <v>16.516263135074261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A1F6-AF60-4CA6-B317-D0BFBC966417}">
  <dimension ref="A1:K29"/>
  <sheetViews>
    <sheetView tabSelected="1" topLeftCell="A13" workbookViewId="0">
      <selection activeCell="E25" sqref="E25"/>
    </sheetView>
  </sheetViews>
  <sheetFormatPr defaultRowHeight="14.5" x14ac:dyDescent="0.35"/>
  <cols>
    <col min="2" max="2" width="10.4531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J1" t="s">
        <v>120</v>
      </c>
      <c r="K1">
        <f>COUNT(C2:C19)</f>
        <v>18</v>
      </c>
    </row>
    <row r="2" spans="1:11" x14ac:dyDescent="0.35">
      <c r="A2">
        <v>1</v>
      </c>
      <c r="B2" t="s">
        <v>87</v>
      </c>
      <c r="C2">
        <v>1.1599999999999999</v>
      </c>
      <c r="D2">
        <f t="shared" ref="D2:D19" si="0">LOG(C2)</f>
        <v>6.445798922691845E-2</v>
      </c>
      <c r="E2">
        <f t="shared" ref="E2:E19" si="1">(D2-$K$3)^2</f>
        <v>0.29915920653326267</v>
      </c>
      <c r="F2">
        <f t="shared" ref="F2:F19" si="2">(D2-$K$3)^3</f>
        <v>-0.16362646916035334</v>
      </c>
      <c r="G2">
        <f t="shared" ref="G2:G19" si="3">($K$1+1)/A2</f>
        <v>19</v>
      </c>
      <c r="H2">
        <f t="shared" ref="H2:H19" si="4">1/G2</f>
        <v>5.2631578947368418E-2</v>
      </c>
      <c r="J2" t="s">
        <v>121</v>
      </c>
      <c r="K2">
        <f>AVERAGE(C2:C19)</f>
        <v>5.0577777777777779</v>
      </c>
    </row>
    <row r="3" spans="1:11" x14ac:dyDescent="0.35">
      <c r="A3">
        <v>2</v>
      </c>
      <c r="B3" t="s">
        <v>71</v>
      </c>
      <c r="C3">
        <v>1.18</v>
      </c>
      <c r="D3">
        <f t="shared" si="0"/>
        <v>7.1882007306125359E-2</v>
      </c>
      <c r="E3">
        <f t="shared" si="1"/>
        <v>0.29109312263630538</v>
      </c>
      <c r="F3">
        <f t="shared" si="2"/>
        <v>-0.15705360780703523</v>
      </c>
      <c r="G3">
        <f t="shared" si="3"/>
        <v>9.5</v>
      </c>
      <c r="H3">
        <f t="shared" si="4"/>
        <v>0.10526315789473684</v>
      </c>
      <c r="J3" t="s">
        <v>122</v>
      </c>
      <c r="K3">
        <f>AVERAGE(D2:D19)</f>
        <v>0.61141247228127893</v>
      </c>
    </row>
    <row r="4" spans="1:11" x14ac:dyDescent="0.35">
      <c r="A4">
        <v>3</v>
      </c>
      <c r="B4" t="s">
        <v>55</v>
      </c>
      <c r="C4">
        <v>1.6</v>
      </c>
      <c r="D4">
        <f t="shared" si="0"/>
        <v>0.20411998265592479</v>
      </c>
      <c r="E4">
        <f t="shared" si="1"/>
        <v>0.16588717210521919</v>
      </c>
      <c r="F4">
        <f t="shared" si="2"/>
        <v>-6.7564599323644323E-2</v>
      </c>
      <c r="G4">
        <f t="shared" si="3"/>
        <v>6.333333333333333</v>
      </c>
      <c r="H4">
        <f t="shared" si="4"/>
        <v>0.15789473684210528</v>
      </c>
      <c r="J4" t="s">
        <v>123</v>
      </c>
      <c r="K4">
        <f>SUM(E2:E19)</f>
        <v>1.6241096847900605</v>
      </c>
    </row>
    <row r="5" spans="1:11" x14ac:dyDescent="0.35">
      <c r="A5">
        <v>4</v>
      </c>
      <c r="B5" t="s">
        <v>95</v>
      </c>
      <c r="C5">
        <v>2.15</v>
      </c>
      <c r="D5">
        <f t="shared" si="0"/>
        <v>0.33243845991560533</v>
      </c>
      <c r="E5">
        <f t="shared" si="1"/>
        <v>7.782649957540301E-2</v>
      </c>
      <c r="F5">
        <f t="shared" si="2"/>
        <v>-2.1711570854925571E-2</v>
      </c>
      <c r="G5">
        <f t="shared" si="3"/>
        <v>4.75</v>
      </c>
      <c r="H5">
        <f t="shared" si="4"/>
        <v>0.21052631578947367</v>
      </c>
      <c r="J5" t="s">
        <v>124</v>
      </c>
      <c r="K5">
        <f>SUM(F2:F19)</f>
        <v>-0.17726243296319405</v>
      </c>
    </row>
    <row r="6" spans="1:11" x14ac:dyDescent="0.35">
      <c r="A6">
        <v>5</v>
      </c>
      <c r="B6" t="s">
        <v>8</v>
      </c>
      <c r="C6">
        <v>2.5299999999999998</v>
      </c>
      <c r="D6">
        <f t="shared" si="0"/>
        <v>0.40312052117581787</v>
      </c>
      <c r="E6">
        <f t="shared" si="1"/>
        <v>4.3385536895319779E-2</v>
      </c>
      <c r="F6">
        <f t="shared" si="2"/>
        <v>-9.0368581296841246E-3</v>
      </c>
      <c r="G6">
        <f t="shared" si="3"/>
        <v>3.8</v>
      </c>
      <c r="H6">
        <f t="shared" si="4"/>
        <v>0.26315789473684209</v>
      </c>
      <c r="J6" t="s">
        <v>125</v>
      </c>
      <c r="K6">
        <f>VAR(D2:D19)</f>
        <v>9.5535863811179844E-2</v>
      </c>
    </row>
    <row r="7" spans="1:11" x14ac:dyDescent="0.35">
      <c r="A7">
        <v>6</v>
      </c>
      <c r="B7" t="s">
        <v>49</v>
      </c>
      <c r="C7">
        <v>3.01</v>
      </c>
      <c r="D7">
        <f t="shared" si="0"/>
        <v>0.47856649559384334</v>
      </c>
      <c r="E7">
        <f t="shared" si="1"/>
        <v>1.764805352203868E-2</v>
      </c>
      <c r="F7">
        <f t="shared" si="2"/>
        <v>-2.3444729067673658E-3</v>
      </c>
      <c r="G7">
        <f t="shared" si="3"/>
        <v>3.1666666666666665</v>
      </c>
      <c r="H7">
        <f t="shared" si="4"/>
        <v>0.31578947368421056</v>
      </c>
      <c r="J7" t="s">
        <v>126</v>
      </c>
      <c r="K7">
        <f>STDEV(D2:D19)</f>
        <v>0.30908876364432897</v>
      </c>
    </row>
    <row r="8" spans="1:11" x14ac:dyDescent="0.35">
      <c r="A8">
        <v>7</v>
      </c>
      <c r="B8" t="s">
        <v>66</v>
      </c>
      <c r="C8">
        <v>3.26</v>
      </c>
      <c r="D8">
        <f t="shared" si="0"/>
        <v>0.51321760006793893</v>
      </c>
      <c r="E8">
        <f t="shared" si="1"/>
        <v>9.6422329289941721E-3</v>
      </c>
      <c r="F8">
        <f t="shared" si="2"/>
        <v>-9.4681783031384185E-4</v>
      </c>
      <c r="G8">
        <f t="shared" si="3"/>
        <v>2.7142857142857144</v>
      </c>
      <c r="H8">
        <f t="shared" si="4"/>
        <v>0.36842105263157893</v>
      </c>
      <c r="J8" t="s">
        <v>127</v>
      </c>
      <c r="K8">
        <f>SKEW(D2:D19)</f>
        <v>-0.39725617325167301</v>
      </c>
    </row>
    <row r="9" spans="1:11" x14ac:dyDescent="0.35">
      <c r="A9">
        <v>8</v>
      </c>
      <c r="B9" t="s">
        <v>106</v>
      </c>
      <c r="C9">
        <v>3.46</v>
      </c>
      <c r="D9">
        <f t="shared" si="0"/>
        <v>0.53907609879277663</v>
      </c>
      <c r="E9">
        <f t="shared" si="1"/>
        <v>5.2325509294680987E-3</v>
      </c>
      <c r="F9">
        <f t="shared" si="2"/>
        <v>-3.7850375833161428E-4</v>
      </c>
      <c r="G9">
        <f t="shared" si="3"/>
        <v>2.375</v>
      </c>
      <c r="H9">
        <f t="shared" si="4"/>
        <v>0.42105263157894735</v>
      </c>
      <c r="J9" t="s">
        <v>128</v>
      </c>
      <c r="K9">
        <v>-0.3</v>
      </c>
    </row>
    <row r="10" spans="1:11" x14ac:dyDescent="0.35">
      <c r="A10">
        <v>9</v>
      </c>
      <c r="B10" t="s">
        <v>29</v>
      </c>
      <c r="C10">
        <v>3.59</v>
      </c>
      <c r="D10">
        <f t="shared" si="0"/>
        <v>0.55509444857831913</v>
      </c>
      <c r="E10">
        <f t="shared" si="1"/>
        <v>3.1717197938071415E-3</v>
      </c>
      <c r="F10">
        <f t="shared" si="2"/>
        <v>-1.7862499052677736E-4</v>
      </c>
      <c r="G10">
        <f t="shared" si="3"/>
        <v>2.1111111111111112</v>
      </c>
      <c r="H10">
        <f t="shared" si="4"/>
        <v>0.47368421052631576</v>
      </c>
      <c r="J10" t="s">
        <v>129</v>
      </c>
      <c r="K10">
        <v>-0.4</v>
      </c>
    </row>
    <row r="11" spans="1:11" x14ac:dyDescent="0.35">
      <c r="A11">
        <v>10</v>
      </c>
      <c r="B11" t="s">
        <v>81</v>
      </c>
      <c r="C11">
        <v>5.45</v>
      </c>
      <c r="D11">
        <f t="shared" si="0"/>
        <v>0.73639650227664244</v>
      </c>
      <c r="E11">
        <f t="shared" si="1"/>
        <v>1.5621007753881925E-2</v>
      </c>
      <c r="F11">
        <f t="shared" si="2"/>
        <v>1.9523765016689844E-3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60</v>
      </c>
      <c r="C12">
        <v>6.08</v>
      </c>
      <c r="D12">
        <f t="shared" si="0"/>
        <v>0.78390357927273491</v>
      </c>
      <c r="E12">
        <f t="shared" si="1"/>
        <v>2.9753181991137915E-2</v>
      </c>
      <c r="F12">
        <f t="shared" si="2"/>
        <v>5.1321592981696312E-3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100</v>
      </c>
      <c r="C13">
        <v>6.24</v>
      </c>
      <c r="D13">
        <f t="shared" si="0"/>
        <v>0.795184589682424</v>
      </c>
      <c r="E13">
        <f t="shared" si="1"/>
        <v>3.3772191134100245E-2</v>
      </c>
      <c r="F13">
        <f t="shared" si="2"/>
        <v>6.2063870739897812E-3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22</v>
      </c>
      <c r="C14">
        <v>6.56</v>
      </c>
      <c r="D14">
        <f t="shared" si="0"/>
        <v>0.81690383937566025</v>
      </c>
      <c r="E14">
        <f t="shared" si="1"/>
        <v>4.2226701950317781E-2</v>
      </c>
      <c r="F14">
        <f t="shared" si="2"/>
        <v>8.6772227116577779E-3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35</v>
      </c>
      <c r="C15">
        <v>6.67</v>
      </c>
      <c r="D15">
        <f t="shared" si="0"/>
        <v>0.82412583391654892</v>
      </c>
      <c r="E15">
        <f t="shared" si="1"/>
        <v>4.5246974218177152E-2</v>
      </c>
      <c r="F15">
        <f t="shared" si="2"/>
        <v>9.6246359897728551E-3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90</v>
      </c>
      <c r="C16">
        <v>7.39</v>
      </c>
      <c r="D16">
        <f t="shared" si="0"/>
        <v>0.86864443839482575</v>
      </c>
      <c r="E16">
        <f t="shared" si="1"/>
        <v>6.6168284390640902E-2</v>
      </c>
      <c r="F16">
        <f t="shared" si="2"/>
        <v>1.702059788816487E-2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75</v>
      </c>
      <c r="C17">
        <v>8.34</v>
      </c>
      <c r="D17">
        <f t="shared" si="0"/>
        <v>0.92116605063773871</v>
      </c>
      <c r="E17">
        <f t="shared" si="1"/>
        <v>9.5947279304631469E-2</v>
      </c>
      <c r="F17">
        <f t="shared" si="2"/>
        <v>2.9720013098176297E-2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42</v>
      </c>
      <c r="C18">
        <v>10.98</v>
      </c>
      <c r="D18">
        <f t="shared" si="0"/>
        <v>1.0406023401140732</v>
      </c>
      <c r="E18">
        <f t="shared" si="1"/>
        <v>0.18420394265033138</v>
      </c>
      <c r="F18">
        <f t="shared" si="2"/>
        <v>7.905846580037533E-2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15</v>
      </c>
      <c r="C19">
        <v>11.39</v>
      </c>
      <c r="D19">
        <f t="shared" si="0"/>
        <v>1.0565237240791003</v>
      </c>
      <c r="E19">
        <f t="shared" si="1"/>
        <v>0.19812402647702357</v>
      </c>
      <c r="F19">
        <f t="shared" si="2"/>
        <v>8.8187233436412674E-2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130</v>
      </c>
      <c r="C22" t="s">
        <v>131</v>
      </c>
      <c r="D22" t="s">
        <v>138</v>
      </c>
      <c r="E22" t="s">
        <v>132</v>
      </c>
      <c r="F22" t="s">
        <v>133</v>
      </c>
      <c r="G22" t="s">
        <v>134</v>
      </c>
      <c r="H22" s="1" t="s">
        <v>135</v>
      </c>
    </row>
    <row r="23" spans="1:8" x14ac:dyDescent="0.35">
      <c r="B23">
        <v>2</v>
      </c>
      <c r="C23">
        <v>0.05</v>
      </c>
      <c r="D23">
        <v>6.6000000000000003E-2</v>
      </c>
      <c r="E23">
        <f>(C23-D23)/($K$9-$K$10)</f>
        <v>-0.15999999999999995</v>
      </c>
      <c r="F23" s="2">
        <f>C23+(E23*($K$8-$K$9))</f>
        <v>6.556098772026768E-2</v>
      </c>
      <c r="G23" s="2">
        <f t="shared" ref="G23:G29" si="5">$K$3+(F23*$K$7)</f>
        <v>0.63167663691903753</v>
      </c>
      <c r="H23" s="3">
        <f t="shared" ref="H23:H29" si="6">10^G23</f>
        <v>4.2822955435400836</v>
      </c>
    </row>
    <row r="24" spans="1:8" x14ac:dyDescent="0.35">
      <c r="B24">
        <v>5</v>
      </c>
      <c r="C24">
        <v>0.85299999999999998</v>
      </c>
      <c r="D24">
        <v>0.85499999999999998</v>
      </c>
      <c r="E24">
        <f t="shared" ref="E24:E29" si="7">(C24-D24)/($K$9-$K$10)</f>
        <v>-2.0000000000000011E-2</v>
      </c>
      <c r="F24" s="2">
        <f t="shared" ref="F24:F29" si="8">C24+(E24*($K$8-$K$9))</f>
        <v>0.85494512346503349</v>
      </c>
      <c r="G24" s="2">
        <f t="shared" si="5"/>
        <v>0.87566640347683433</v>
      </c>
      <c r="H24" s="3">
        <f t="shared" si="6"/>
        <v>7.5104576831495029</v>
      </c>
    </row>
    <row r="25" spans="1:8" x14ac:dyDescent="0.35">
      <c r="B25">
        <v>10</v>
      </c>
      <c r="C25">
        <v>1.2450000000000001</v>
      </c>
      <c r="D25">
        <v>1.2310000000000001</v>
      </c>
      <c r="E25">
        <f t="shared" si="7"/>
        <v>0.14000000000000007</v>
      </c>
      <c r="F25" s="2">
        <f t="shared" si="8"/>
        <v>1.2313841357447659</v>
      </c>
      <c r="G25" s="2">
        <f t="shared" si="5"/>
        <v>0.9920194723698692</v>
      </c>
      <c r="H25" s="3">
        <f t="shared" si="6"/>
        <v>9.8179196243178772</v>
      </c>
    </row>
    <row r="26" spans="1:8" x14ac:dyDescent="0.35">
      <c r="B26">
        <v>25</v>
      </c>
      <c r="C26">
        <v>1.643</v>
      </c>
      <c r="D26">
        <v>1.6060000000000001</v>
      </c>
      <c r="E26">
        <f t="shared" si="7"/>
        <v>0.36999999999999911</v>
      </c>
      <c r="F26" s="2">
        <f t="shared" si="8"/>
        <v>1.6070152158968811</v>
      </c>
      <c r="G26" s="2">
        <f t="shared" si="5"/>
        <v>1.1081228185204703</v>
      </c>
      <c r="H26" s="3">
        <f t="shared" si="6"/>
        <v>12.826932771484223</v>
      </c>
    </row>
    <row r="27" spans="1:8" x14ac:dyDescent="0.35">
      <c r="B27">
        <v>50</v>
      </c>
      <c r="C27">
        <v>1.89</v>
      </c>
      <c r="D27">
        <v>1.8340000000000001</v>
      </c>
      <c r="E27">
        <f t="shared" si="7"/>
        <v>0.55999999999999805</v>
      </c>
      <c r="F27" s="2">
        <f t="shared" si="8"/>
        <v>1.8355365429790631</v>
      </c>
      <c r="G27" s="2">
        <f t="shared" si="5"/>
        <v>1.1787561929746633</v>
      </c>
      <c r="H27" s="3">
        <f t="shared" si="6"/>
        <v>15.092326535792251</v>
      </c>
    </row>
    <row r="28" spans="1:8" x14ac:dyDescent="0.35">
      <c r="B28">
        <v>100</v>
      </c>
      <c r="C28">
        <v>2.1040000000000001</v>
      </c>
      <c r="D28">
        <v>2.0289999999999999</v>
      </c>
      <c r="E28">
        <f t="shared" si="7"/>
        <v>0.75000000000000155</v>
      </c>
      <c r="F28" s="2">
        <f t="shared" si="8"/>
        <v>2.0310578700612454</v>
      </c>
      <c r="G28" s="2">
        <f t="shared" si="5"/>
        <v>1.2391896382285934</v>
      </c>
      <c r="H28" s="3">
        <f t="shared" si="6"/>
        <v>17.345612427310805</v>
      </c>
    </row>
    <row r="29" spans="1:8" x14ac:dyDescent="0.35">
      <c r="B29">
        <v>200</v>
      </c>
      <c r="C29">
        <v>2.294</v>
      </c>
      <c r="D29">
        <v>2.2010000000000001</v>
      </c>
      <c r="E29">
        <f t="shared" si="7"/>
        <v>0.92999999999999938</v>
      </c>
      <c r="F29" s="2">
        <f t="shared" si="8"/>
        <v>2.2035517588759443</v>
      </c>
      <c r="G29" s="2">
        <f t="shared" si="5"/>
        <v>1.292505561058531</v>
      </c>
      <c r="H29" s="3">
        <f t="shared" si="6"/>
        <v>19.611262871656969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2019-04-16T07:17:19Z</dcterms:modified>
</cp:coreProperties>
</file>