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bramov Glacier\"/>
    </mc:Choice>
  </mc:AlternateContent>
  <xr:revisionPtr revIDLastSave="0" documentId="13_ncr:1_{179265F0-CA76-4953-862E-12D150E64567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5" l="1"/>
  <c r="K2" i="5"/>
  <c r="E29" i="5"/>
  <c r="E28" i="5"/>
  <c r="E27" i="5"/>
  <c r="E26" i="5"/>
  <c r="E25" i="5"/>
  <c r="E24" i="5"/>
  <c r="E23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K8" i="5" s="1"/>
  <c r="K1" i="5"/>
  <c r="G16" i="5" s="1"/>
  <c r="H16" i="5" s="1"/>
  <c r="E29" i="3"/>
  <c r="E28" i="3"/>
  <c r="E27" i="3"/>
  <c r="E26" i="3"/>
  <c r="E25" i="3"/>
  <c r="E24" i="3"/>
  <c r="E23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E7" i="2"/>
  <c r="E2" i="2"/>
  <c r="E5" i="2"/>
  <c r="E19" i="2"/>
  <c r="E18" i="2"/>
  <c r="E17" i="2"/>
  <c r="E11" i="2"/>
  <c r="E14" i="2"/>
  <c r="E15" i="2"/>
  <c r="E12" i="2"/>
  <c r="E6" i="2"/>
  <c r="E4" i="2"/>
  <c r="E3" i="2"/>
  <c r="E16" i="2"/>
  <c r="E8" i="2"/>
  <c r="E10" i="2"/>
  <c r="E9" i="2"/>
  <c r="E13" i="2"/>
  <c r="D7" i="2"/>
  <c r="D2" i="2"/>
  <c r="D5" i="2"/>
  <c r="D19" i="2"/>
  <c r="D18" i="2"/>
  <c r="D17" i="2"/>
  <c r="D11" i="2"/>
  <c r="D14" i="2"/>
  <c r="D15" i="2"/>
  <c r="D12" i="2"/>
  <c r="D6" i="2"/>
  <c r="D4" i="2"/>
  <c r="D3" i="2"/>
  <c r="D16" i="2"/>
  <c r="D8" i="2"/>
  <c r="D10" i="2"/>
  <c r="D9" i="2"/>
  <c r="D13" i="2"/>
  <c r="K6" i="5" l="1"/>
  <c r="F4" i="5"/>
  <c r="F5" i="5"/>
  <c r="K7" i="5"/>
  <c r="G25" i="5" s="1"/>
  <c r="H25" i="5" s="1"/>
  <c r="K3" i="5"/>
  <c r="F2" i="5" s="1"/>
  <c r="E2" i="5"/>
  <c r="G3" i="5"/>
  <c r="H3" i="5" s="1"/>
  <c r="G13" i="5"/>
  <c r="H13" i="5" s="1"/>
  <c r="G2" i="5"/>
  <c r="H2" i="5" s="1"/>
  <c r="F26" i="5"/>
  <c r="G26" i="5" s="1"/>
  <c r="H26" i="5" s="1"/>
  <c r="G5" i="5"/>
  <c r="H5" i="5" s="1"/>
  <c r="G7" i="5"/>
  <c r="H7" i="5" s="1"/>
  <c r="G9" i="5"/>
  <c r="H9" i="5" s="1"/>
  <c r="F23" i="5"/>
  <c r="F27" i="5"/>
  <c r="F11" i="5"/>
  <c r="E14" i="5"/>
  <c r="G17" i="5"/>
  <c r="H17" i="5" s="1"/>
  <c r="F24" i="5"/>
  <c r="F28" i="5"/>
  <c r="G28" i="5" s="1"/>
  <c r="H28" i="5" s="1"/>
  <c r="F25" i="5"/>
  <c r="F29" i="5"/>
  <c r="E18" i="5"/>
  <c r="F17" i="5"/>
  <c r="F13" i="5"/>
  <c r="F9" i="5"/>
  <c r="F7" i="5"/>
  <c r="E5" i="5"/>
  <c r="E15" i="5"/>
  <c r="F10" i="5"/>
  <c r="G27" i="5"/>
  <c r="H27" i="5" s="1"/>
  <c r="E17" i="5"/>
  <c r="E13" i="5"/>
  <c r="E9" i="5"/>
  <c r="E7" i="5"/>
  <c r="E3" i="5"/>
  <c r="E8" i="5"/>
  <c r="E19" i="5"/>
  <c r="F18" i="5"/>
  <c r="F14" i="5"/>
  <c r="E11" i="5"/>
  <c r="E6" i="5"/>
  <c r="E4" i="5"/>
  <c r="F15" i="5"/>
  <c r="F3" i="5"/>
  <c r="F16" i="5"/>
  <c r="F19" i="5"/>
  <c r="F6" i="5"/>
  <c r="F8" i="5"/>
  <c r="E10" i="5"/>
  <c r="G10" i="5"/>
  <c r="H10" i="5" s="1"/>
  <c r="E12" i="5"/>
  <c r="G14" i="5"/>
  <c r="H14" i="5" s="1"/>
  <c r="E16" i="5"/>
  <c r="G18" i="5"/>
  <c r="H18" i="5" s="1"/>
  <c r="G6" i="5"/>
  <c r="H6" i="5" s="1"/>
  <c r="G8" i="5"/>
  <c r="H8" i="5" s="1"/>
  <c r="G11" i="5"/>
  <c r="H11" i="5" s="1"/>
  <c r="F12" i="5"/>
  <c r="G15" i="5"/>
  <c r="H15" i="5" s="1"/>
  <c r="G19" i="5"/>
  <c r="H19" i="5" s="1"/>
  <c r="G4" i="5"/>
  <c r="H4" i="5" s="1"/>
  <c r="G12" i="5"/>
  <c r="H12" i="5" s="1"/>
  <c r="K7" i="3"/>
  <c r="K3" i="3"/>
  <c r="F2" i="3" s="1"/>
  <c r="K6" i="3"/>
  <c r="F18" i="3"/>
  <c r="G19" i="3"/>
  <c r="H19" i="3" s="1"/>
  <c r="G12" i="3"/>
  <c r="H12" i="3" s="1"/>
  <c r="G16" i="3"/>
  <c r="H16" i="3" s="1"/>
  <c r="G6" i="3"/>
  <c r="H6" i="3" s="1"/>
  <c r="G3" i="3"/>
  <c r="H3" i="3" s="1"/>
  <c r="K8" i="3"/>
  <c r="F23" i="3" s="1"/>
  <c r="G23" i="3" s="1"/>
  <c r="H23" i="3" s="1"/>
  <c r="G9" i="3"/>
  <c r="H9" i="3" s="1"/>
  <c r="G13" i="3"/>
  <c r="H13" i="3" s="1"/>
  <c r="G17" i="3"/>
  <c r="H17" i="3" s="1"/>
  <c r="G2" i="3"/>
  <c r="H2" i="3" s="1"/>
  <c r="E3" i="3"/>
  <c r="G4" i="3"/>
  <c r="H4" i="3" s="1"/>
  <c r="E7" i="3"/>
  <c r="G8" i="3"/>
  <c r="H8" i="3" s="1"/>
  <c r="E9" i="3"/>
  <c r="G11" i="3"/>
  <c r="H11" i="3" s="1"/>
  <c r="G15" i="3"/>
  <c r="H15" i="3" s="1"/>
  <c r="E17" i="3"/>
  <c r="E2" i="3"/>
  <c r="G5" i="3"/>
  <c r="H5" i="3" s="1"/>
  <c r="G7" i="3"/>
  <c r="H7" i="3" s="1"/>
  <c r="E8" i="3"/>
  <c r="G10" i="3"/>
  <c r="H10" i="3" s="1"/>
  <c r="G14" i="3"/>
  <c r="H14" i="3" s="1"/>
  <c r="G18" i="3"/>
  <c r="H18" i="3" s="1"/>
  <c r="F19" i="3"/>
  <c r="K4" i="5" l="1"/>
  <c r="G24" i="5"/>
  <c r="H24" i="5" s="1"/>
  <c r="G29" i="5"/>
  <c r="H29" i="5" s="1"/>
  <c r="G23" i="5"/>
  <c r="H23" i="5" s="1"/>
  <c r="K5" i="5"/>
  <c r="E15" i="3"/>
  <c r="F10" i="3"/>
  <c r="E4" i="3"/>
  <c r="E18" i="3"/>
  <c r="E10" i="3"/>
  <c r="F12" i="3"/>
  <c r="F7" i="3"/>
  <c r="F9" i="3"/>
  <c r="E12" i="3"/>
  <c r="F11" i="3"/>
  <c r="F6" i="3"/>
  <c r="F8" i="3"/>
  <c r="E14" i="3"/>
  <c r="F16" i="3"/>
  <c r="F14" i="3"/>
  <c r="F17" i="3"/>
  <c r="F3" i="3"/>
  <c r="F5" i="3"/>
  <c r="F4" i="3"/>
  <c r="E19" i="3"/>
  <c r="E11" i="3"/>
  <c r="E6" i="3"/>
  <c r="E5" i="3"/>
  <c r="E13" i="3"/>
  <c r="F13" i="3"/>
  <c r="E16" i="3"/>
  <c r="F15" i="3"/>
  <c r="F25" i="3"/>
  <c r="G25" i="3" s="1"/>
  <c r="H25" i="3" s="1"/>
  <c r="F29" i="3"/>
  <c r="G29" i="3" s="1"/>
  <c r="H29" i="3" s="1"/>
  <c r="F26" i="3"/>
  <c r="G26" i="3" s="1"/>
  <c r="H26" i="3" s="1"/>
  <c r="F27" i="3"/>
  <c r="G27" i="3" s="1"/>
  <c r="H27" i="3" s="1"/>
  <c r="F24" i="3"/>
  <c r="G24" i="3" s="1"/>
  <c r="H24" i="3" s="1"/>
  <c r="F28" i="3"/>
  <c r="G28" i="3" s="1"/>
  <c r="H28" i="3" s="1"/>
  <c r="K4" i="3" l="1"/>
  <c r="K5" i="3"/>
</calcChain>
</file>

<file path=xl/sharedStrings.xml><?xml version="1.0" encoding="utf-8"?>
<sst xmlns="http://schemas.openxmlformats.org/spreadsheetml/2006/main" count="279" uniqueCount="139">
  <si>
    <t>Abramov Glacier</t>
  </si>
  <si>
    <t>start_date</t>
  </si>
  <si>
    <t>end_date</t>
  </si>
  <si>
    <t>duration</t>
  </si>
  <si>
    <t>peak</t>
  </si>
  <si>
    <t>sum</t>
  </si>
  <si>
    <t>average</t>
  </si>
  <si>
    <t>median</t>
  </si>
  <si>
    <t>05/01/1968</t>
  </si>
  <si>
    <t>12/01/1968</t>
  </si>
  <si>
    <t>7</t>
  </si>
  <si>
    <t>-1.18</t>
  </si>
  <si>
    <t>-5.23</t>
  </si>
  <si>
    <t>-0.75</t>
  </si>
  <si>
    <t>04/01/1970</t>
  </si>
  <si>
    <t>07/01/1970</t>
  </si>
  <si>
    <t>3</t>
  </si>
  <si>
    <t>-1.04</t>
  </si>
  <si>
    <t>-1.97</t>
  </si>
  <si>
    <t>-0.66</t>
  </si>
  <si>
    <t>-0.56</t>
  </si>
  <si>
    <t>08/01/1971</t>
  </si>
  <si>
    <t>09/01/1971</t>
  </si>
  <si>
    <t>1</t>
  </si>
  <si>
    <t>-1.07</t>
  </si>
  <si>
    <t>11/01/1971</t>
  </si>
  <si>
    <t>01/01/1972</t>
  </si>
  <si>
    <t>2</t>
  </si>
  <si>
    <t>-1.23</t>
  </si>
  <si>
    <t>-1.79</t>
  </si>
  <si>
    <t>-0.89</t>
  </si>
  <si>
    <t>09/01/1973</t>
  </si>
  <si>
    <t>09/01/1975</t>
  </si>
  <si>
    <t>24</t>
  </si>
  <si>
    <t>-3.54</t>
  </si>
  <si>
    <t>-36.51</t>
  </si>
  <si>
    <t>-1.52</t>
  </si>
  <si>
    <t>-1.41</t>
  </si>
  <si>
    <t>01/01/1976</t>
  </si>
  <si>
    <t>10/01/1976</t>
  </si>
  <si>
    <t>9</t>
  </si>
  <si>
    <t>-1.96</t>
  </si>
  <si>
    <t>-15.41</t>
  </si>
  <si>
    <t>-1.71</t>
  </si>
  <si>
    <t>04/01/1977</t>
  </si>
  <si>
    <t>10/01/1977</t>
  </si>
  <si>
    <t>6</t>
  </si>
  <si>
    <t>-1.99</t>
  </si>
  <si>
    <t>-9</t>
  </si>
  <si>
    <t>-1.5</t>
  </si>
  <si>
    <t>08/01/1978</t>
  </si>
  <si>
    <t>12/01/1978</t>
  </si>
  <si>
    <t>4</t>
  </si>
  <si>
    <t>-1.26</t>
  </si>
  <si>
    <t>-3.87</t>
  </si>
  <si>
    <t>-0.97</t>
  </si>
  <si>
    <t>-1.02</t>
  </si>
  <si>
    <t>10/01/1979</t>
  </si>
  <si>
    <t>04/01/1980</t>
  </si>
  <si>
    <t>-1.78</t>
  </si>
  <si>
    <t>-5.63</t>
  </si>
  <si>
    <t>-0.94</t>
  </si>
  <si>
    <t>-0.85</t>
  </si>
  <si>
    <t>05/01/1982</t>
  </si>
  <si>
    <t>10/01/1982</t>
  </si>
  <si>
    <t>5</t>
  </si>
  <si>
    <t>-1.37</t>
  </si>
  <si>
    <t>-6.24</t>
  </si>
  <si>
    <t>-1.25</t>
  </si>
  <si>
    <t>-1.28</t>
  </si>
  <si>
    <t>04/01/1983</t>
  </si>
  <si>
    <t>09/01/1983</t>
  </si>
  <si>
    <t>-1.13</t>
  </si>
  <si>
    <t>-3.89</t>
  </si>
  <si>
    <t>-0.78</t>
  </si>
  <si>
    <t>-0.68</t>
  </si>
  <si>
    <t>02/01/1984</t>
  </si>
  <si>
    <t>05/01/1984</t>
  </si>
  <si>
    <t>-1.03</t>
  </si>
  <si>
    <t>-1.82</t>
  </si>
  <si>
    <t>-0.61</t>
  </si>
  <si>
    <t>10/01/1984</t>
  </si>
  <si>
    <t>12/01/1984</t>
  </si>
  <si>
    <t>-1.08</t>
  </si>
  <si>
    <t>-1.45</t>
  </si>
  <si>
    <t>-0.72</t>
  </si>
  <si>
    <t>09/01/1985</t>
  </si>
  <si>
    <t>11/01/1985</t>
  </si>
  <si>
    <t>-1.09</t>
  </si>
  <si>
    <t>-0.54</t>
  </si>
  <si>
    <t>04/01/1986</t>
  </si>
  <si>
    <t>12/01/1986</t>
  </si>
  <si>
    <t>8</t>
  </si>
  <si>
    <t>-1.24</t>
  </si>
  <si>
    <t>-6.44</t>
  </si>
  <si>
    <t>-0.8</t>
  </si>
  <si>
    <t>-0.83</t>
  </si>
  <si>
    <t>08/01/1994</t>
  </si>
  <si>
    <t>11/01/1994</t>
  </si>
  <si>
    <t>-3.1</t>
  </si>
  <si>
    <t>12/01/1995</t>
  </si>
  <si>
    <t>03/01/1996</t>
  </si>
  <si>
    <t>-1.73</t>
  </si>
  <si>
    <t>-3.67</t>
  </si>
  <si>
    <t>-1.22</t>
  </si>
  <si>
    <t>10/01/1997</t>
  </si>
  <si>
    <t>02/01/1998</t>
  </si>
  <si>
    <t>-1.42</t>
  </si>
  <si>
    <t>-3.59</t>
  </si>
  <si>
    <t>-0.9</t>
  </si>
  <si>
    <t>-1.05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</si>
  <si>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</si>
  <si>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</si>
  <si>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</si>
  <si>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</si>
  <si>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</si>
  <si>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</si>
  <si>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</si>
  <si>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</si>
  <si>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</si>
  <si>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</si>
  <si>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</si>
  <si>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</si>
  <si>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</si>
  <si>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</si>
  <si>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</si>
  <si>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</si>
  <si>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</si>
  <si>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</si>
  <si>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</si>
  <si>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</si>
  <si>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</si>
  <si>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</si>
  <si>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</si>
  <si>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</si>
  <si>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(0.4)</t>
  </si>
  <si>
    <t>K (0.5)</t>
  </si>
  <si>
    <t>K (0.7)</t>
  </si>
  <si>
    <t>K (0.8)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</si>
</sst>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workbookViewId="0">
      <selection activeCell="E2" sqref="E2:E20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</row>
    <row r="4" spans="1:7" x14ac:dyDescent="0.3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</row>
    <row r="5" spans="1:7" x14ac:dyDescent="0.35">
      <c r="A5" t="s">
        <v>21</v>
      </c>
      <c r="B5" t="s">
        <v>22</v>
      </c>
      <c r="C5" t="s">
        <v>23</v>
      </c>
      <c r="D5" t="s">
        <v>24</v>
      </c>
      <c r="E5" t="s">
        <v>24</v>
      </c>
      <c r="F5" t="s">
        <v>24</v>
      </c>
      <c r="G5" t="s">
        <v>24</v>
      </c>
    </row>
    <row r="6" spans="1:7" x14ac:dyDescent="0.35">
      <c r="A6" t="s">
        <v>25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30</v>
      </c>
    </row>
    <row r="7" spans="1:7" x14ac:dyDescent="0.3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t="s">
        <v>36</v>
      </c>
      <c r="G7" t="s">
        <v>37</v>
      </c>
    </row>
    <row r="8" spans="1:7" x14ac:dyDescent="0.35">
      <c r="A8" t="s">
        <v>38</v>
      </c>
      <c r="B8" t="s">
        <v>39</v>
      </c>
      <c r="C8" t="s">
        <v>40</v>
      </c>
      <c r="D8" t="s">
        <v>41</v>
      </c>
      <c r="E8" t="s">
        <v>42</v>
      </c>
      <c r="F8" t="s">
        <v>43</v>
      </c>
      <c r="G8" t="s">
        <v>29</v>
      </c>
    </row>
    <row r="9" spans="1:7" x14ac:dyDescent="0.35">
      <c r="A9" t="s">
        <v>44</v>
      </c>
      <c r="B9" t="s">
        <v>45</v>
      </c>
      <c r="C9" t="s">
        <v>46</v>
      </c>
      <c r="D9" t="s">
        <v>47</v>
      </c>
      <c r="E9" t="s">
        <v>48</v>
      </c>
      <c r="F9" t="s">
        <v>49</v>
      </c>
      <c r="G9" t="s">
        <v>49</v>
      </c>
    </row>
    <row r="10" spans="1:7" x14ac:dyDescent="0.35">
      <c r="A10" t="s">
        <v>50</v>
      </c>
      <c r="B10" t="s">
        <v>51</v>
      </c>
      <c r="C10" t="s">
        <v>52</v>
      </c>
      <c r="D10" t="s">
        <v>53</v>
      </c>
      <c r="E10" t="s">
        <v>54</v>
      </c>
      <c r="F10" t="s">
        <v>55</v>
      </c>
      <c r="G10" t="s">
        <v>56</v>
      </c>
    </row>
    <row r="11" spans="1:7" x14ac:dyDescent="0.35">
      <c r="A11" t="s">
        <v>57</v>
      </c>
      <c r="B11" t="s">
        <v>58</v>
      </c>
      <c r="C11" t="s">
        <v>46</v>
      </c>
      <c r="D11" t="s">
        <v>59</v>
      </c>
      <c r="E11" t="s">
        <v>60</v>
      </c>
      <c r="F11" t="s">
        <v>61</v>
      </c>
      <c r="G11" t="s">
        <v>62</v>
      </c>
    </row>
    <row r="12" spans="1:7" x14ac:dyDescent="0.35">
      <c r="A12" t="s">
        <v>63</v>
      </c>
      <c r="B12" t="s">
        <v>64</v>
      </c>
      <c r="C12" t="s">
        <v>65</v>
      </c>
      <c r="D12" t="s">
        <v>66</v>
      </c>
      <c r="E12" t="s">
        <v>67</v>
      </c>
      <c r="F12" t="s">
        <v>68</v>
      </c>
      <c r="G12" t="s">
        <v>69</v>
      </c>
    </row>
    <row r="13" spans="1:7" x14ac:dyDescent="0.35">
      <c r="A13" t="s">
        <v>70</v>
      </c>
      <c r="B13" t="s">
        <v>71</v>
      </c>
      <c r="C13" t="s">
        <v>65</v>
      </c>
      <c r="D13" t="s">
        <v>72</v>
      </c>
      <c r="E13" t="s">
        <v>73</v>
      </c>
      <c r="F13" t="s">
        <v>74</v>
      </c>
      <c r="G13" t="s">
        <v>75</v>
      </c>
    </row>
    <row r="14" spans="1:7" x14ac:dyDescent="0.35">
      <c r="A14" t="s">
        <v>76</v>
      </c>
      <c r="B14" t="s">
        <v>77</v>
      </c>
      <c r="C14" t="s">
        <v>16</v>
      </c>
      <c r="D14" t="s">
        <v>78</v>
      </c>
      <c r="E14" t="s">
        <v>79</v>
      </c>
      <c r="F14" t="s">
        <v>80</v>
      </c>
      <c r="G14" t="s">
        <v>74</v>
      </c>
    </row>
    <row r="15" spans="1:7" x14ac:dyDescent="0.35">
      <c r="A15" t="s">
        <v>81</v>
      </c>
      <c r="B15" t="s">
        <v>82</v>
      </c>
      <c r="C15" t="s">
        <v>27</v>
      </c>
      <c r="D15" t="s">
        <v>83</v>
      </c>
      <c r="E15" t="s">
        <v>84</v>
      </c>
      <c r="F15" t="s">
        <v>85</v>
      </c>
      <c r="G15" t="s">
        <v>85</v>
      </c>
    </row>
    <row r="16" spans="1:7" x14ac:dyDescent="0.35">
      <c r="A16" t="s">
        <v>86</v>
      </c>
      <c r="B16" t="s">
        <v>87</v>
      </c>
      <c r="C16" t="s">
        <v>27</v>
      </c>
      <c r="D16" t="s">
        <v>56</v>
      </c>
      <c r="E16" t="s">
        <v>88</v>
      </c>
      <c r="F16" t="s">
        <v>89</v>
      </c>
      <c r="G16" t="s">
        <v>89</v>
      </c>
    </row>
    <row r="17" spans="1:7" x14ac:dyDescent="0.35">
      <c r="A17" t="s">
        <v>90</v>
      </c>
      <c r="B17" t="s">
        <v>91</v>
      </c>
      <c r="C17" t="s">
        <v>92</v>
      </c>
      <c r="D17" t="s">
        <v>93</v>
      </c>
      <c r="E17" t="s">
        <v>94</v>
      </c>
      <c r="F17" t="s">
        <v>95</v>
      </c>
      <c r="G17" t="s">
        <v>96</v>
      </c>
    </row>
    <row r="18" spans="1:7" x14ac:dyDescent="0.35">
      <c r="A18" t="s">
        <v>97</v>
      </c>
      <c r="B18" t="s">
        <v>98</v>
      </c>
      <c r="C18" t="s">
        <v>16</v>
      </c>
      <c r="D18" t="s">
        <v>11</v>
      </c>
      <c r="E18" t="s">
        <v>99</v>
      </c>
      <c r="F18" t="s">
        <v>78</v>
      </c>
      <c r="G18" t="s">
        <v>78</v>
      </c>
    </row>
    <row r="19" spans="1:7" x14ac:dyDescent="0.35">
      <c r="A19" t="s">
        <v>100</v>
      </c>
      <c r="B19" t="s">
        <v>101</v>
      </c>
      <c r="C19" t="s">
        <v>16</v>
      </c>
      <c r="D19" t="s">
        <v>102</v>
      </c>
      <c r="E19" t="s">
        <v>103</v>
      </c>
      <c r="F19" t="s">
        <v>104</v>
      </c>
      <c r="G19" t="s">
        <v>88</v>
      </c>
    </row>
    <row r="20" spans="1:7" x14ac:dyDescent="0.35">
      <c r="A20" t="s">
        <v>105</v>
      </c>
      <c r="B20" t="s">
        <v>106</v>
      </c>
      <c r="C20" t="s">
        <v>52</v>
      </c>
      <c r="D20" t="s">
        <v>107</v>
      </c>
      <c r="E20" t="s">
        <v>108</v>
      </c>
      <c r="F20" t="s">
        <v>109</v>
      </c>
      <c r="G20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CD1B-8FEE-4C73-AAD7-EE4594764C5D}">
  <dimension ref="A1:E19"/>
  <sheetViews>
    <sheetView topLeftCell="A4" workbookViewId="0">
      <selection activeCell="E2" sqref="E2:E19"/>
    </sheetView>
  </sheetViews>
  <sheetFormatPr defaultRowHeight="14.5" x14ac:dyDescent="0.35"/>
  <cols>
    <col min="1" max="1" width="10.453125" bestFit="1" customWidth="1"/>
    <col min="5" max="5" width="9.72656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111</v>
      </c>
    </row>
    <row r="2" spans="1:5" x14ac:dyDescent="0.35">
      <c r="A2" t="s">
        <v>21</v>
      </c>
      <c r="B2" t="s">
        <v>23</v>
      </c>
      <c r="C2" t="s">
        <v>24</v>
      </c>
      <c r="D2">
        <f>B2*1</f>
        <v>1</v>
      </c>
      <c r="E2">
        <f>C2*-1</f>
        <v>1.07</v>
      </c>
    </row>
    <row r="3" spans="1:5" x14ac:dyDescent="0.35">
      <c r="A3" t="s">
        <v>86</v>
      </c>
      <c r="B3" t="s">
        <v>27</v>
      </c>
      <c r="C3" t="s">
        <v>88</v>
      </c>
      <c r="D3">
        <f>B3*1</f>
        <v>2</v>
      </c>
      <c r="E3">
        <f>C3*-1</f>
        <v>1.0900000000000001</v>
      </c>
    </row>
    <row r="4" spans="1:5" x14ac:dyDescent="0.35">
      <c r="A4" t="s">
        <v>81</v>
      </c>
      <c r="B4" t="s">
        <v>27</v>
      </c>
      <c r="C4" t="s">
        <v>84</v>
      </c>
      <c r="D4">
        <f>B4*1</f>
        <v>2</v>
      </c>
      <c r="E4">
        <f>C4*-1</f>
        <v>1.45</v>
      </c>
    </row>
    <row r="5" spans="1:5" x14ac:dyDescent="0.35">
      <c r="A5" t="s">
        <v>25</v>
      </c>
      <c r="B5" t="s">
        <v>27</v>
      </c>
      <c r="C5" t="s">
        <v>29</v>
      </c>
      <c r="D5">
        <f>B5*1</f>
        <v>2</v>
      </c>
      <c r="E5">
        <f>C5*-1</f>
        <v>1.79</v>
      </c>
    </row>
    <row r="6" spans="1:5" x14ac:dyDescent="0.35">
      <c r="A6" t="s">
        <v>76</v>
      </c>
      <c r="B6" t="s">
        <v>16</v>
      </c>
      <c r="C6" t="s">
        <v>79</v>
      </c>
      <c r="D6">
        <f>B6*1</f>
        <v>3</v>
      </c>
      <c r="E6">
        <f>C6*-1</f>
        <v>1.82</v>
      </c>
    </row>
    <row r="7" spans="1:5" x14ac:dyDescent="0.35">
      <c r="A7" t="s">
        <v>14</v>
      </c>
      <c r="B7" t="s">
        <v>16</v>
      </c>
      <c r="C7" t="s">
        <v>18</v>
      </c>
      <c r="D7">
        <f>B7*1</f>
        <v>3</v>
      </c>
      <c r="E7">
        <f>C7*-1</f>
        <v>1.97</v>
      </c>
    </row>
    <row r="8" spans="1:5" x14ac:dyDescent="0.35">
      <c r="A8" t="s">
        <v>97</v>
      </c>
      <c r="B8" t="s">
        <v>16</v>
      </c>
      <c r="C8" t="s">
        <v>99</v>
      </c>
      <c r="D8">
        <f>B8*1</f>
        <v>3</v>
      </c>
      <c r="E8">
        <f>C8*-1</f>
        <v>3.1</v>
      </c>
    </row>
    <row r="9" spans="1:5" x14ac:dyDescent="0.35">
      <c r="A9" t="s">
        <v>105</v>
      </c>
      <c r="B9" t="s">
        <v>52</v>
      </c>
      <c r="C9" t="s">
        <v>108</v>
      </c>
      <c r="D9">
        <f>B9*1</f>
        <v>4</v>
      </c>
      <c r="E9">
        <f>C9*-1</f>
        <v>3.59</v>
      </c>
    </row>
    <row r="10" spans="1:5" x14ac:dyDescent="0.35">
      <c r="A10" t="s">
        <v>100</v>
      </c>
      <c r="B10" t="s">
        <v>16</v>
      </c>
      <c r="C10" t="s">
        <v>103</v>
      </c>
      <c r="D10">
        <f>B10*1</f>
        <v>3</v>
      </c>
      <c r="E10">
        <f>C10*-1</f>
        <v>3.67</v>
      </c>
    </row>
    <row r="11" spans="1:5" x14ac:dyDescent="0.35">
      <c r="A11" t="s">
        <v>50</v>
      </c>
      <c r="B11" t="s">
        <v>52</v>
      </c>
      <c r="C11" t="s">
        <v>54</v>
      </c>
      <c r="D11">
        <f>B11*1</f>
        <v>4</v>
      </c>
      <c r="E11">
        <f>C11*-1</f>
        <v>3.87</v>
      </c>
    </row>
    <row r="12" spans="1:5" x14ac:dyDescent="0.35">
      <c r="A12" t="s">
        <v>70</v>
      </c>
      <c r="B12" t="s">
        <v>65</v>
      </c>
      <c r="C12" t="s">
        <v>73</v>
      </c>
      <c r="D12">
        <f>B12*1</f>
        <v>5</v>
      </c>
      <c r="E12">
        <f>C12*-1</f>
        <v>3.89</v>
      </c>
    </row>
    <row r="13" spans="1:5" x14ac:dyDescent="0.35">
      <c r="A13" t="s">
        <v>8</v>
      </c>
      <c r="B13" t="s">
        <v>10</v>
      </c>
      <c r="C13" t="s">
        <v>12</v>
      </c>
      <c r="D13">
        <f>B13*1</f>
        <v>7</v>
      </c>
      <c r="E13">
        <f>C13*-1</f>
        <v>5.23</v>
      </c>
    </row>
    <row r="14" spans="1:5" x14ac:dyDescent="0.35">
      <c r="A14" t="s">
        <v>57</v>
      </c>
      <c r="B14" t="s">
        <v>46</v>
      </c>
      <c r="C14" t="s">
        <v>60</v>
      </c>
      <c r="D14">
        <f>B14*1</f>
        <v>6</v>
      </c>
      <c r="E14">
        <f>C14*-1</f>
        <v>5.63</v>
      </c>
    </row>
    <row r="15" spans="1:5" x14ac:dyDescent="0.35">
      <c r="A15" t="s">
        <v>63</v>
      </c>
      <c r="B15" t="s">
        <v>65</v>
      </c>
      <c r="C15" t="s">
        <v>67</v>
      </c>
      <c r="D15">
        <f>B15*1</f>
        <v>5</v>
      </c>
      <c r="E15">
        <f>C15*-1</f>
        <v>6.24</v>
      </c>
    </row>
    <row r="16" spans="1:5" x14ac:dyDescent="0.35">
      <c r="A16" t="s">
        <v>90</v>
      </c>
      <c r="B16" t="s">
        <v>92</v>
      </c>
      <c r="C16" t="s">
        <v>94</v>
      </c>
      <c r="D16">
        <f>B16*1</f>
        <v>8</v>
      </c>
      <c r="E16">
        <f>C16*-1</f>
        <v>6.44</v>
      </c>
    </row>
    <row r="17" spans="1:5" x14ac:dyDescent="0.35">
      <c r="A17" t="s">
        <v>44</v>
      </c>
      <c r="B17" t="s">
        <v>46</v>
      </c>
      <c r="C17" t="s">
        <v>48</v>
      </c>
      <c r="D17">
        <f>B17*1</f>
        <v>6</v>
      </c>
      <c r="E17">
        <f>C17*-1</f>
        <v>9</v>
      </c>
    </row>
    <row r="18" spans="1:5" x14ac:dyDescent="0.35">
      <c r="A18" t="s">
        <v>38</v>
      </c>
      <c r="B18" t="s">
        <v>40</v>
      </c>
      <c r="C18" t="s">
        <v>42</v>
      </c>
      <c r="D18">
        <f>B18*1</f>
        <v>9</v>
      </c>
      <c r="E18">
        <f>C18*-1</f>
        <v>15.41</v>
      </c>
    </row>
    <row r="19" spans="1:5" x14ac:dyDescent="0.35">
      <c r="A19" t="s">
        <v>31</v>
      </c>
      <c r="B19" t="s">
        <v>33</v>
      </c>
      <c r="C19" t="s">
        <v>35</v>
      </c>
      <c r="D19">
        <f>B19*1</f>
        <v>24</v>
      </c>
      <c r="E19">
        <f>C19*-1</f>
        <v>36.51</v>
      </c>
    </row>
  </sheetData>
  <sortState xmlns:xlrd2="http://schemas.microsoft.com/office/spreadsheetml/2017/richdata2" ref="A2:E20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F0F3-DB5A-49A8-BDD0-DEC129034C50}">
  <dimension ref="A1:K29"/>
  <sheetViews>
    <sheetView topLeftCell="A11" workbookViewId="0">
      <selection activeCell="E18" sqref="E18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J1" t="s">
        <v>120</v>
      </c>
      <c r="K1">
        <f>COUNT(C2:C19)</f>
        <v>18</v>
      </c>
    </row>
    <row r="2" spans="1:11" x14ac:dyDescent="0.35">
      <c r="A2">
        <v>1</v>
      </c>
      <c r="B2" t="s">
        <v>21</v>
      </c>
      <c r="C2">
        <v>1</v>
      </c>
      <c r="D2">
        <f t="shared" ref="D2:D19" si="0">LOG(C2)</f>
        <v>0</v>
      </c>
      <c r="E2">
        <f t="shared" ref="E2:E19" si="1">(D2-$K$3)^2</f>
        <v>0.37703552054007122</v>
      </c>
      <c r="F2">
        <f t="shared" ref="F2:F19" si="2">(D2-$K$3)^3</f>
        <v>-0.23151194337130165</v>
      </c>
      <c r="G2">
        <f t="shared" ref="G2:G19" si="3">($K$1+1)/A2</f>
        <v>19</v>
      </c>
      <c r="H2">
        <f t="shared" ref="H2:H19" si="4">1/G2</f>
        <v>5.2631578947368418E-2</v>
      </c>
      <c r="J2" t="s">
        <v>121</v>
      </c>
      <c r="K2">
        <f>AVERAGE(C2:C19)</f>
        <v>5.3888888888888893</v>
      </c>
    </row>
    <row r="3" spans="1:11" x14ac:dyDescent="0.35">
      <c r="A3">
        <v>2</v>
      </c>
      <c r="B3" t="s">
        <v>25</v>
      </c>
      <c r="C3">
        <v>2</v>
      </c>
      <c r="D3">
        <f t="shared" si="0"/>
        <v>0.3010299956639812</v>
      </c>
      <c r="E3">
        <f t="shared" si="1"/>
        <v>9.7970368655404677E-2</v>
      </c>
      <c r="F3">
        <f t="shared" si="2"/>
        <v>-3.0664939585956761E-2</v>
      </c>
      <c r="G3">
        <f t="shared" si="3"/>
        <v>9.5</v>
      </c>
      <c r="H3">
        <f t="shared" si="4"/>
        <v>0.10526315789473684</v>
      </c>
      <c r="J3" t="s">
        <v>122</v>
      </c>
      <c r="K3">
        <f>AVERAGE(D2:D19)</f>
        <v>0.61403218200683196</v>
      </c>
    </row>
    <row r="4" spans="1:11" x14ac:dyDescent="0.35">
      <c r="A4">
        <v>3</v>
      </c>
      <c r="B4" t="s">
        <v>81</v>
      </c>
      <c r="C4">
        <v>2</v>
      </c>
      <c r="D4">
        <f t="shared" si="0"/>
        <v>0.3010299956639812</v>
      </c>
      <c r="E4">
        <f t="shared" si="1"/>
        <v>9.7970368655404677E-2</v>
      </c>
      <c r="F4">
        <f t="shared" si="2"/>
        <v>-3.0664939585956761E-2</v>
      </c>
      <c r="G4">
        <f t="shared" si="3"/>
        <v>6.333333333333333</v>
      </c>
      <c r="H4">
        <f t="shared" si="4"/>
        <v>0.15789473684210528</v>
      </c>
      <c r="J4" t="s">
        <v>123</v>
      </c>
      <c r="K4">
        <f>SUM(E2:E19)</f>
        <v>1.6542299695632465</v>
      </c>
    </row>
    <row r="5" spans="1:11" x14ac:dyDescent="0.35">
      <c r="A5">
        <v>4</v>
      </c>
      <c r="B5" t="s">
        <v>86</v>
      </c>
      <c r="C5">
        <v>2</v>
      </c>
      <c r="D5">
        <f t="shared" si="0"/>
        <v>0.3010299956639812</v>
      </c>
      <c r="E5">
        <f t="shared" si="1"/>
        <v>9.7970368655404677E-2</v>
      </c>
      <c r="F5">
        <f t="shared" si="2"/>
        <v>-3.0664939585956761E-2</v>
      </c>
      <c r="G5">
        <f t="shared" si="3"/>
        <v>4.75</v>
      </c>
      <c r="H5">
        <f t="shared" si="4"/>
        <v>0.21052631578947367</v>
      </c>
      <c r="J5" t="s">
        <v>124</v>
      </c>
      <c r="K5">
        <f>SUM(F2:F19)</f>
        <v>0.20192745765206951</v>
      </c>
    </row>
    <row r="6" spans="1:11" x14ac:dyDescent="0.35">
      <c r="A6">
        <v>5</v>
      </c>
      <c r="B6" t="s">
        <v>14</v>
      </c>
      <c r="C6">
        <v>3</v>
      </c>
      <c r="D6">
        <f t="shared" si="0"/>
        <v>0.47712125471966244</v>
      </c>
      <c r="E6">
        <f t="shared" si="1"/>
        <v>1.8744602010632622E-2</v>
      </c>
      <c r="F6">
        <f t="shared" si="2"/>
        <v>-2.5663408429046548E-3</v>
      </c>
      <c r="G6">
        <f t="shared" si="3"/>
        <v>3.8</v>
      </c>
      <c r="H6">
        <f t="shared" si="4"/>
        <v>0.26315789473684209</v>
      </c>
      <c r="J6" t="s">
        <v>125</v>
      </c>
      <c r="K6">
        <f>VAR(D2:D19)</f>
        <v>9.730764526842621E-2</v>
      </c>
    </row>
    <row r="7" spans="1:11" x14ac:dyDescent="0.35">
      <c r="A7">
        <v>6</v>
      </c>
      <c r="B7" t="s">
        <v>76</v>
      </c>
      <c r="C7">
        <v>3</v>
      </c>
      <c r="D7">
        <f t="shared" si="0"/>
        <v>0.47712125471966244</v>
      </c>
      <c r="E7">
        <f t="shared" si="1"/>
        <v>1.8744602010632622E-2</v>
      </c>
      <c r="F7">
        <f t="shared" si="2"/>
        <v>-2.5663408429046548E-3</v>
      </c>
      <c r="G7">
        <f t="shared" si="3"/>
        <v>3.1666666666666665</v>
      </c>
      <c r="H7">
        <f t="shared" si="4"/>
        <v>0.31578947368421056</v>
      </c>
      <c r="J7" t="s">
        <v>126</v>
      </c>
      <c r="K7">
        <f>STDEV(D2:D19)</f>
        <v>0.31194173377159107</v>
      </c>
    </row>
    <row r="8" spans="1:11" x14ac:dyDescent="0.35">
      <c r="A8">
        <v>7</v>
      </c>
      <c r="B8" t="s">
        <v>97</v>
      </c>
      <c r="C8">
        <v>3</v>
      </c>
      <c r="D8">
        <f t="shared" si="0"/>
        <v>0.47712125471966244</v>
      </c>
      <c r="E8">
        <f t="shared" si="1"/>
        <v>1.8744602010632622E-2</v>
      </c>
      <c r="F8">
        <f t="shared" si="2"/>
        <v>-2.5663408429046548E-3</v>
      </c>
      <c r="G8">
        <f t="shared" si="3"/>
        <v>2.7142857142857144</v>
      </c>
      <c r="H8">
        <f t="shared" si="4"/>
        <v>0.36842105263157893</v>
      </c>
      <c r="J8" t="s">
        <v>127</v>
      </c>
      <c r="K8">
        <f>SKEW(D2:D19)</f>
        <v>0.44022888375052444</v>
      </c>
    </row>
    <row r="9" spans="1:11" x14ac:dyDescent="0.35">
      <c r="A9">
        <v>8</v>
      </c>
      <c r="B9" t="s">
        <v>100</v>
      </c>
      <c r="C9">
        <v>3</v>
      </c>
      <c r="D9">
        <f t="shared" si="0"/>
        <v>0.47712125471966244</v>
      </c>
      <c r="E9">
        <f t="shared" si="1"/>
        <v>1.8744602010632622E-2</v>
      </c>
      <c r="F9">
        <f t="shared" si="2"/>
        <v>-2.5663408429046548E-3</v>
      </c>
      <c r="G9">
        <f t="shared" si="3"/>
        <v>2.375</v>
      </c>
      <c r="H9">
        <f t="shared" si="4"/>
        <v>0.42105263157894735</v>
      </c>
      <c r="J9" t="s">
        <v>128</v>
      </c>
      <c r="K9">
        <v>0.4</v>
      </c>
    </row>
    <row r="10" spans="1:11" x14ac:dyDescent="0.35">
      <c r="A10">
        <v>9</v>
      </c>
      <c r="B10" t="s">
        <v>50</v>
      </c>
      <c r="C10">
        <v>4</v>
      </c>
      <c r="D10">
        <f t="shared" si="0"/>
        <v>0.6020599913279624</v>
      </c>
      <c r="E10">
        <f t="shared" si="1"/>
        <v>1.433333496512113E-4</v>
      </c>
      <c r="F10">
        <f t="shared" si="2"/>
        <v>-1.7160141926653842E-6</v>
      </c>
      <c r="G10">
        <f t="shared" si="3"/>
        <v>2.1111111111111112</v>
      </c>
      <c r="H10">
        <f t="shared" si="4"/>
        <v>0.47368421052631576</v>
      </c>
      <c r="J10" t="s">
        <v>129</v>
      </c>
      <c r="K10">
        <v>0.5</v>
      </c>
    </row>
    <row r="11" spans="1:11" x14ac:dyDescent="0.35">
      <c r="A11">
        <v>10</v>
      </c>
      <c r="B11" t="s">
        <v>105</v>
      </c>
      <c r="C11">
        <v>4</v>
      </c>
      <c r="D11">
        <f t="shared" si="0"/>
        <v>0.6020599913279624</v>
      </c>
      <c r="E11">
        <f t="shared" si="1"/>
        <v>1.433333496512113E-4</v>
      </c>
      <c r="F11">
        <f t="shared" si="2"/>
        <v>-1.7160141926653842E-6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63</v>
      </c>
      <c r="C12">
        <v>5</v>
      </c>
      <c r="D12">
        <f t="shared" si="0"/>
        <v>0.69897000433601886</v>
      </c>
      <c r="E12">
        <f t="shared" si="1"/>
        <v>7.2144336620245204E-3</v>
      </c>
      <c r="F12">
        <f t="shared" si="2"/>
        <v>6.127782845907439E-4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70</v>
      </c>
      <c r="C13">
        <v>5</v>
      </c>
      <c r="D13">
        <f t="shared" si="0"/>
        <v>0.69897000433601886</v>
      </c>
      <c r="E13">
        <f t="shared" si="1"/>
        <v>7.2144336620245204E-3</v>
      </c>
      <c r="F13">
        <f t="shared" si="2"/>
        <v>6.127782845907439E-4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44</v>
      </c>
      <c r="C14">
        <v>6</v>
      </c>
      <c r="D14">
        <f t="shared" si="0"/>
        <v>0.77815125038364363</v>
      </c>
      <c r="E14">
        <f t="shared" si="1"/>
        <v>2.6935068604872586E-2</v>
      </c>
      <c r="F14">
        <f t="shared" si="2"/>
        <v>4.4205583660971975E-3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57</v>
      </c>
      <c r="C15">
        <v>6</v>
      </c>
      <c r="D15">
        <f t="shared" si="0"/>
        <v>0.77815125038364363</v>
      </c>
      <c r="E15">
        <f t="shared" si="1"/>
        <v>2.6935068604872586E-2</v>
      </c>
      <c r="F15">
        <f t="shared" si="2"/>
        <v>4.4205583660971975E-3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8</v>
      </c>
      <c r="C16">
        <v>7</v>
      </c>
      <c r="D16">
        <f t="shared" si="0"/>
        <v>0.84509804001425681</v>
      </c>
      <c r="E16">
        <f t="shared" si="1"/>
        <v>5.3391430736707421E-2</v>
      </c>
      <c r="F16">
        <f t="shared" si="2"/>
        <v>1.2336936753421296E-2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90</v>
      </c>
      <c r="C17">
        <v>8</v>
      </c>
      <c r="D17">
        <f t="shared" si="0"/>
        <v>0.90308998699194354</v>
      </c>
      <c r="E17">
        <f t="shared" si="1"/>
        <v>8.3554414622810796E-2</v>
      </c>
      <c r="F17">
        <f t="shared" si="2"/>
        <v>2.4152055687685598E-2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38</v>
      </c>
      <c r="C18">
        <v>9</v>
      </c>
      <c r="D18">
        <f t="shared" si="0"/>
        <v>0.95424250943932487</v>
      </c>
      <c r="E18">
        <f t="shared" si="1"/>
        <v>0.11574306689172403</v>
      </c>
      <c r="F18">
        <f t="shared" si="2"/>
        <v>3.9376986685274361E-2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31</v>
      </c>
      <c r="C19">
        <v>24</v>
      </c>
      <c r="D19">
        <f t="shared" si="0"/>
        <v>1.3802112417116059</v>
      </c>
      <c r="E19">
        <f t="shared" si="1"/>
        <v>0.58703035153009153</v>
      </c>
      <c r="F19">
        <f t="shared" si="2"/>
        <v>0.44977036275348842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130</v>
      </c>
      <c r="C22" t="s">
        <v>135</v>
      </c>
      <c r="D22" t="s">
        <v>136</v>
      </c>
      <c r="E22" t="s">
        <v>131</v>
      </c>
      <c r="F22" t="s">
        <v>132</v>
      </c>
      <c r="G22" t="s">
        <v>133</v>
      </c>
      <c r="H22" s="1" t="s">
        <v>134</v>
      </c>
    </row>
    <row r="23" spans="1:8" x14ac:dyDescent="0.35">
      <c r="B23">
        <v>2</v>
      </c>
      <c r="C23">
        <v>-6.6000000000000003E-2</v>
      </c>
      <c r="D23">
        <v>-8.3000000000000004E-2</v>
      </c>
      <c r="E23">
        <f>(C23-D23)/($K$9-$K$10)</f>
        <v>-0.17000000000000004</v>
      </c>
      <c r="F23" s="2">
        <f>C23+(E23*($K$8-$K$9))</f>
        <v>-7.283891023758915E-2</v>
      </c>
      <c r="G23" s="2">
        <f t="shared" ref="G23:G29" si="5">$K$3+(F23*$K$7)</f>
        <v>0.59131068606128512</v>
      </c>
      <c r="H23" s="3">
        <f t="shared" ref="H23:H29" si="6">10^G23</f>
        <v>3.9022104360542635</v>
      </c>
    </row>
    <row r="24" spans="1:8" x14ac:dyDescent="0.35">
      <c r="B24">
        <v>5</v>
      </c>
      <c r="C24">
        <v>0.81599999999999995</v>
      </c>
      <c r="D24">
        <v>0.80800000000000005</v>
      </c>
      <c r="E24">
        <f t="shared" ref="E24:E29" si="7">(C24-D24)/($K$9-$K$10)</f>
        <v>-7.9999999999998975E-2</v>
      </c>
      <c r="F24" s="2">
        <f t="shared" ref="F24:F29" si="8">C24+(E24*($K$8-$K$9))</f>
        <v>0.81278168929995809</v>
      </c>
      <c r="G24" s="2">
        <f t="shared" si="5"/>
        <v>0.86757271134486347</v>
      </c>
      <c r="H24" s="3">
        <f t="shared" si="6"/>
        <v>7.3717858643763536</v>
      </c>
    </row>
    <row r="25" spans="1:8" x14ac:dyDescent="0.35">
      <c r="B25">
        <v>10</v>
      </c>
      <c r="C25">
        <v>1.3169999999999999</v>
      </c>
      <c r="D25">
        <v>1.323</v>
      </c>
      <c r="E25">
        <f t="shared" si="7"/>
        <v>6.0000000000000067E-2</v>
      </c>
      <c r="F25" s="2">
        <f t="shared" si="8"/>
        <v>1.3194137330250315</v>
      </c>
      <c r="G25" s="2">
        <f t="shared" si="5"/>
        <v>1.0256123894487075</v>
      </c>
      <c r="H25" s="3">
        <f t="shared" si="6"/>
        <v>10.607484099796421</v>
      </c>
    </row>
    <row r="26" spans="1:8" x14ac:dyDescent="0.35">
      <c r="B26">
        <v>25</v>
      </c>
      <c r="C26">
        <v>1.88</v>
      </c>
      <c r="D26">
        <v>1.91</v>
      </c>
      <c r="E26">
        <f t="shared" si="7"/>
        <v>0.30000000000000032</v>
      </c>
      <c r="F26" s="2">
        <f t="shared" si="8"/>
        <v>1.8920686651251573</v>
      </c>
      <c r="G26" s="2">
        <f t="shared" si="5"/>
        <v>1.2042473618208733</v>
      </c>
      <c r="H26" s="3">
        <f t="shared" si="6"/>
        <v>16.004693510134722</v>
      </c>
    </row>
    <row r="27" spans="1:8" x14ac:dyDescent="0.35">
      <c r="B27">
        <v>50</v>
      </c>
      <c r="C27">
        <v>2.2610000000000001</v>
      </c>
      <c r="D27">
        <v>2.3109999999999999</v>
      </c>
      <c r="E27">
        <f t="shared" si="7"/>
        <v>0.49999999999999833</v>
      </c>
      <c r="F27" s="2">
        <f t="shared" si="8"/>
        <v>2.2811144418752622</v>
      </c>
      <c r="G27" s="2">
        <f t="shared" si="5"/>
        <v>1.3256069759368165</v>
      </c>
      <c r="H27" s="3">
        <f t="shared" si="6"/>
        <v>21.164449462929383</v>
      </c>
    </row>
    <row r="28" spans="1:8" x14ac:dyDescent="0.35">
      <c r="B28">
        <v>100</v>
      </c>
      <c r="C28">
        <v>2.6150000000000002</v>
      </c>
      <c r="D28">
        <v>2.6859999999999999</v>
      </c>
      <c r="E28">
        <f t="shared" si="7"/>
        <v>0.70999999999999741</v>
      </c>
      <c r="F28" s="2">
        <f t="shared" si="8"/>
        <v>2.6435625074628724</v>
      </c>
      <c r="G28" s="2">
        <f t="shared" si="5"/>
        <v>1.438669653918375</v>
      </c>
      <c r="H28" s="3">
        <f t="shared" si="6"/>
        <v>27.458047622645697</v>
      </c>
    </row>
    <row r="29" spans="1:8" x14ac:dyDescent="0.35">
      <c r="B29">
        <v>200</v>
      </c>
      <c r="C29">
        <v>2.9489999999999998</v>
      </c>
      <c r="D29">
        <v>3.0409999999999999</v>
      </c>
      <c r="E29">
        <f t="shared" si="7"/>
        <v>0.92000000000000104</v>
      </c>
      <c r="F29" s="2">
        <f t="shared" si="8"/>
        <v>2.9860105730504825</v>
      </c>
      <c r="G29" s="2">
        <f t="shared" si="5"/>
        <v>1.5454934972245016</v>
      </c>
      <c r="H29" s="3">
        <f t="shared" si="6"/>
        <v>35.115066662989875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0F3E-9250-415C-957B-33B3DC640A2C}">
  <dimension ref="A1:K29"/>
  <sheetViews>
    <sheetView tabSelected="1" topLeftCell="A13" workbookViewId="0">
      <selection activeCell="E19" sqref="E19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J1" t="s">
        <v>120</v>
      </c>
      <c r="K1">
        <f>COUNT(C2:C19)</f>
        <v>18</v>
      </c>
    </row>
    <row r="2" spans="1:11" x14ac:dyDescent="0.35">
      <c r="A2">
        <v>1</v>
      </c>
      <c r="B2" t="s">
        <v>21</v>
      </c>
      <c r="C2">
        <v>1.07</v>
      </c>
      <c r="D2">
        <f t="shared" ref="D2:D19" si="0">LOG(C2)</f>
        <v>2.9383777685209667E-2</v>
      </c>
      <c r="E2">
        <f t="shared" ref="E2:E19" si="1">(D2-$K$3)^2</f>
        <v>0.31316342792910101</v>
      </c>
      <c r="F2">
        <f t="shared" ref="F2:F19" si="2">(D2-$K$3)^3</f>
        <v>-0.17524940712076967</v>
      </c>
      <c r="G2">
        <f t="shared" ref="G2:G19" si="3">($K$1+1)/A2</f>
        <v>19</v>
      </c>
      <c r="H2">
        <f t="shared" ref="H2:H19" si="4">1/G2</f>
        <v>5.2631578947368418E-2</v>
      </c>
      <c r="J2" t="s">
        <v>121</v>
      </c>
      <c r="K2">
        <f>AVERAGE(C2:C19)</f>
        <v>6.2094444444444452</v>
      </c>
    </row>
    <row r="3" spans="1:11" x14ac:dyDescent="0.35">
      <c r="A3">
        <v>2</v>
      </c>
      <c r="B3" t="s">
        <v>86</v>
      </c>
      <c r="C3">
        <v>1.0900000000000001</v>
      </c>
      <c r="D3">
        <f t="shared" si="0"/>
        <v>3.7426497940623665E-2</v>
      </c>
      <c r="E3">
        <f t="shared" si="1"/>
        <v>0.30422653882412692</v>
      </c>
      <c r="F3">
        <f t="shared" si="2"/>
        <v>-0.1678014250572101</v>
      </c>
      <c r="G3">
        <f t="shared" si="3"/>
        <v>9.5</v>
      </c>
      <c r="H3">
        <f t="shared" si="4"/>
        <v>0.10526315789473684</v>
      </c>
      <c r="J3" t="s">
        <v>122</v>
      </c>
      <c r="K3">
        <f>AVERAGE(D2:D19)</f>
        <v>0.58899384543694433</v>
      </c>
    </row>
    <row r="4" spans="1:11" x14ac:dyDescent="0.35">
      <c r="A4">
        <v>3</v>
      </c>
      <c r="B4" t="s">
        <v>81</v>
      </c>
      <c r="C4">
        <v>1.45</v>
      </c>
      <c r="D4">
        <f t="shared" si="0"/>
        <v>0.16136800223497488</v>
      </c>
      <c r="E4">
        <f t="shared" si="1"/>
        <v>0.18286386177419536</v>
      </c>
      <c r="F4">
        <f t="shared" si="2"/>
        <v>-7.819731308235868E-2</v>
      </c>
      <c r="G4">
        <f t="shared" si="3"/>
        <v>6.333333333333333</v>
      </c>
      <c r="H4">
        <f t="shared" si="4"/>
        <v>0.15789473684210528</v>
      </c>
      <c r="J4" t="s">
        <v>123</v>
      </c>
      <c r="K4">
        <f>SUM(E2:E19)</f>
        <v>2.6927040749067865</v>
      </c>
    </row>
    <row r="5" spans="1:11" x14ac:dyDescent="0.35">
      <c r="A5">
        <v>4</v>
      </c>
      <c r="B5" t="s">
        <v>25</v>
      </c>
      <c r="C5">
        <v>1.79</v>
      </c>
      <c r="D5">
        <f t="shared" si="0"/>
        <v>0.2528530309798932</v>
      </c>
      <c r="E5">
        <f t="shared" si="1"/>
        <v>0.11299064714384967</v>
      </c>
      <c r="F5">
        <f t="shared" si="2"/>
        <v>-3.7980768156962906E-2</v>
      </c>
      <c r="G5">
        <f t="shared" si="3"/>
        <v>4.75</v>
      </c>
      <c r="H5">
        <f t="shared" si="4"/>
        <v>0.21052631578947367</v>
      </c>
      <c r="J5" t="s">
        <v>124</v>
      </c>
      <c r="K5">
        <f>SUM(F2:F19)</f>
        <v>0.69023336852294936</v>
      </c>
    </row>
    <row r="6" spans="1:11" x14ac:dyDescent="0.35">
      <c r="A6">
        <v>5</v>
      </c>
      <c r="B6" t="s">
        <v>76</v>
      </c>
      <c r="C6">
        <v>1.82</v>
      </c>
      <c r="D6">
        <f t="shared" si="0"/>
        <v>0.26007138798507479</v>
      </c>
      <c r="E6">
        <f t="shared" si="1"/>
        <v>0.10818998301617692</v>
      </c>
      <c r="F6">
        <f t="shared" si="2"/>
        <v>-3.5586115085356945E-2</v>
      </c>
      <c r="G6">
        <f t="shared" si="3"/>
        <v>3.8</v>
      </c>
      <c r="H6">
        <f t="shared" si="4"/>
        <v>0.26315789473684209</v>
      </c>
      <c r="J6" t="s">
        <v>125</v>
      </c>
      <c r="K6">
        <f>VAR(D2:D19)</f>
        <v>0.15839435734745794</v>
      </c>
    </row>
    <row r="7" spans="1:11" x14ac:dyDescent="0.35">
      <c r="A7">
        <v>6</v>
      </c>
      <c r="B7" t="s">
        <v>14</v>
      </c>
      <c r="C7">
        <v>1.97</v>
      </c>
      <c r="D7">
        <f t="shared" si="0"/>
        <v>0.2944662261615929</v>
      </c>
      <c r="E7">
        <f t="shared" si="1"/>
        <v>8.6746518516006357E-2</v>
      </c>
      <c r="F7">
        <f t="shared" si="2"/>
        <v>-2.5549245578944543E-2</v>
      </c>
      <c r="G7">
        <f t="shared" si="3"/>
        <v>3.1666666666666665</v>
      </c>
      <c r="H7">
        <f t="shared" si="4"/>
        <v>0.31578947368421056</v>
      </c>
      <c r="J7" t="s">
        <v>126</v>
      </c>
      <c r="K7">
        <f>STDEV(D2:D19)</f>
        <v>0.39798788593053674</v>
      </c>
    </row>
    <row r="8" spans="1:11" x14ac:dyDescent="0.35">
      <c r="A8">
        <v>7</v>
      </c>
      <c r="B8" t="s">
        <v>97</v>
      </c>
      <c r="C8">
        <v>3.1</v>
      </c>
      <c r="D8">
        <f t="shared" si="0"/>
        <v>0.49136169383427269</v>
      </c>
      <c r="E8">
        <f t="shared" si="1"/>
        <v>9.5320370265670577E-3</v>
      </c>
      <c r="F8">
        <f t="shared" si="2"/>
        <v>-9.3063328406007434E-4</v>
      </c>
      <c r="G8">
        <f t="shared" si="3"/>
        <v>2.7142857142857144</v>
      </c>
      <c r="H8">
        <f t="shared" si="4"/>
        <v>0.36842105263157893</v>
      </c>
      <c r="J8" t="s">
        <v>127</v>
      </c>
      <c r="K8">
        <f>SKEW(D2:D19)</f>
        <v>0.72458609025064313</v>
      </c>
    </row>
    <row r="9" spans="1:11" x14ac:dyDescent="0.35">
      <c r="A9">
        <v>8</v>
      </c>
      <c r="B9" t="s">
        <v>105</v>
      </c>
      <c r="C9">
        <v>3.59</v>
      </c>
      <c r="D9">
        <f t="shared" si="0"/>
        <v>0.55509444857831913</v>
      </c>
      <c r="E9">
        <f t="shared" si="1"/>
        <v>1.1491691073785679E-3</v>
      </c>
      <c r="F9">
        <f t="shared" si="2"/>
        <v>-3.8956139628698148E-5</v>
      </c>
      <c r="G9">
        <f t="shared" si="3"/>
        <v>2.375</v>
      </c>
      <c r="H9">
        <f t="shared" si="4"/>
        <v>0.42105263157894735</v>
      </c>
      <c r="J9" t="s">
        <v>128</v>
      </c>
      <c r="K9">
        <v>0.7</v>
      </c>
    </row>
    <row r="10" spans="1:11" x14ac:dyDescent="0.35">
      <c r="A10">
        <v>9</v>
      </c>
      <c r="B10" t="s">
        <v>100</v>
      </c>
      <c r="C10">
        <v>3.67</v>
      </c>
      <c r="D10">
        <f t="shared" si="0"/>
        <v>0.56466606425208932</v>
      </c>
      <c r="E10">
        <f t="shared" si="1"/>
        <v>5.9184093737818554E-4</v>
      </c>
      <c r="F10">
        <f t="shared" si="2"/>
        <v>-1.4398176820775976E-5</v>
      </c>
      <c r="G10">
        <f t="shared" si="3"/>
        <v>2.1111111111111112</v>
      </c>
      <c r="H10">
        <f t="shared" si="4"/>
        <v>0.47368421052631576</v>
      </c>
      <c r="J10" t="s">
        <v>129</v>
      </c>
      <c r="K10">
        <v>0.8</v>
      </c>
    </row>
    <row r="11" spans="1:11" x14ac:dyDescent="0.35">
      <c r="A11">
        <v>10</v>
      </c>
      <c r="B11" t="s">
        <v>50</v>
      </c>
      <c r="C11">
        <v>3.87</v>
      </c>
      <c r="D11">
        <f t="shared" si="0"/>
        <v>0.5877109650189114</v>
      </c>
      <c r="E11">
        <f t="shared" si="1"/>
        <v>1.6457821669723397E-6</v>
      </c>
      <c r="F11">
        <f t="shared" si="2"/>
        <v>-2.1113417143566129E-9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70</v>
      </c>
      <c r="C12">
        <v>3.89</v>
      </c>
      <c r="D12">
        <f t="shared" si="0"/>
        <v>0.58994960132570773</v>
      </c>
      <c r="E12">
        <f t="shared" si="1"/>
        <v>9.1346931890591434E-7</v>
      </c>
      <c r="F12">
        <f t="shared" si="2"/>
        <v>8.7305368074901872E-10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8</v>
      </c>
      <c r="C13">
        <v>5.23</v>
      </c>
      <c r="D13">
        <f t="shared" si="0"/>
        <v>0.71850168886727428</v>
      </c>
      <c r="E13">
        <f t="shared" si="1"/>
        <v>1.6772281509974857E-2</v>
      </c>
      <c r="F13">
        <f t="shared" si="2"/>
        <v>2.172142007763242E-3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57</v>
      </c>
      <c r="C14">
        <v>5.63</v>
      </c>
      <c r="D14">
        <f t="shared" si="0"/>
        <v>0.75050839485134624</v>
      </c>
      <c r="E14">
        <f t="shared" si="1"/>
        <v>2.6086949672537278E-2</v>
      </c>
      <c r="F14">
        <f t="shared" si="2"/>
        <v>4.2134219219560377E-3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63</v>
      </c>
      <c r="C15">
        <v>6.24</v>
      </c>
      <c r="D15">
        <f t="shared" si="0"/>
        <v>0.795184589682424</v>
      </c>
      <c r="E15">
        <f t="shared" si="1"/>
        <v>4.2514623012504811E-2</v>
      </c>
      <c r="F15">
        <f t="shared" si="2"/>
        <v>8.7661217602643636E-3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90</v>
      </c>
      <c r="C16">
        <v>6.44</v>
      </c>
      <c r="D16">
        <f t="shared" si="0"/>
        <v>0.80888586735981216</v>
      </c>
      <c r="E16">
        <f t="shared" si="1"/>
        <v>4.8352501305326985E-2</v>
      </c>
      <c r="F16">
        <f t="shared" si="2"/>
        <v>1.0632329277056457E-2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44</v>
      </c>
      <c r="C17">
        <v>9</v>
      </c>
      <c r="D17">
        <f t="shared" si="0"/>
        <v>0.95424250943932487</v>
      </c>
      <c r="E17">
        <f t="shared" si="1"/>
        <v>0.13340658655552387</v>
      </c>
      <c r="F17">
        <f t="shared" si="2"/>
        <v>4.8726577508523036E-2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38</v>
      </c>
      <c r="C18">
        <v>15.41</v>
      </c>
      <c r="D18">
        <f t="shared" si="0"/>
        <v>1.1878026387184193</v>
      </c>
      <c r="E18">
        <f t="shared" si="1"/>
        <v>0.35857197091121623</v>
      </c>
      <c r="F18">
        <f t="shared" si="2"/>
        <v>0.21471604920590553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31</v>
      </c>
      <c r="C19">
        <v>36.51</v>
      </c>
      <c r="D19">
        <f t="shared" si="0"/>
        <v>1.5624118329497274</v>
      </c>
      <c r="E19">
        <f t="shared" si="1"/>
        <v>0.9475425784134367</v>
      </c>
      <c r="F19">
        <f t="shared" si="2"/>
        <v>0.92235498976188102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130</v>
      </c>
      <c r="C22" t="s">
        <v>137</v>
      </c>
      <c r="D22" t="s">
        <v>138</v>
      </c>
      <c r="E22" t="s">
        <v>131</v>
      </c>
      <c r="F22" t="s">
        <v>132</v>
      </c>
      <c r="G22" t="s">
        <v>133</v>
      </c>
      <c r="H22" s="1" t="s">
        <v>134</v>
      </c>
    </row>
    <row r="23" spans="1:8" x14ac:dyDescent="0.35">
      <c r="B23">
        <v>2</v>
      </c>
      <c r="C23">
        <v>-0.11600000000000001</v>
      </c>
      <c r="D23">
        <v>-0.13200000000000001</v>
      </c>
      <c r="E23">
        <f>(C23-D23)/($K$9-$K$10)</f>
        <v>-0.15999999999999986</v>
      </c>
      <c r="F23" s="2">
        <f>C23+(E23*($K$8-$K$9))</f>
        <v>-0.11993377444010291</v>
      </c>
      <c r="G23" s="2">
        <f t="shared" ref="G23:G29" si="5">$K$3+(F23*$K$7)</f>
        <v>0.54126165609585797</v>
      </c>
      <c r="H23" s="3">
        <f t="shared" ref="H23:H29" si="6">10^G23</f>
        <v>3.4774561000393565</v>
      </c>
    </row>
    <row r="24" spans="1:8" x14ac:dyDescent="0.35">
      <c r="B24">
        <v>5</v>
      </c>
      <c r="C24">
        <v>0.79</v>
      </c>
      <c r="D24">
        <v>0.78</v>
      </c>
      <c r="E24">
        <f t="shared" ref="E24:E29" si="7">(C24-D24)/($K$9-$K$10)</f>
        <v>-0.1</v>
      </c>
      <c r="F24" s="2">
        <f t="shared" ref="F24:F29" si="8">C24+(E24*($K$8-$K$9))</f>
        <v>0.7875413909749357</v>
      </c>
      <c r="G24" s="2">
        <f t="shared" si="5"/>
        <v>0.90242577871385321</v>
      </c>
      <c r="H24" s="3">
        <f t="shared" si="6"/>
        <v>7.9877741828033217</v>
      </c>
    </row>
    <row r="25" spans="1:8" x14ac:dyDescent="0.35">
      <c r="B25">
        <v>10</v>
      </c>
      <c r="C25">
        <v>1.333</v>
      </c>
      <c r="D25">
        <v>1.3360000000000001</v>
      </c>
      <c r="E25">
        <f t="shared" si="7"/>
        <v>3.0000000000001109E-2</v>
      </c>
      <c r="F25" s="2">
        <f t="shared" si="8"/>
        <v>1.3337375827075193</v>
      </c>
      <c r="G25" s="2">
        <f t="shared" si="5"/>
        <v>1.1198052463648143</v>
      </c>
      <c r="H25" s="3">
        <f t="shared" si="6"/>
        <v>13.176657162283268</v>
      </c>
    </row>
    <row r="26" spans="1:8" x14ac:dyDescent="0.35">
      <c r="B26">
        <v>25</v>
      </c>
      <c r="C26">
        <v>1.9670000000000001</v>
      </c>
      <c r="D26">
        <v>1.9930000000000001</v>
      </c>
      <c r="E26">
        <f t="shared" si="7"/>
        <v>0.26</v>
      </c>
      <c r="F26" s="2">
        <f t="shared" si="8"/>
        <v>1.9733923834651672</v>
      </c>
      <c r="G26" s="2">
        <f t="shared" si="5"/>
        <v>1.3743801082436693</v>
      </c>
      <c r="H26" s="3">
        <f t="shared" si="6"/>
        <v>23.679913315578577</v>
      </c>
    </row>
    <row r="27" spans="1:8" x14ac:dyDescent="0.35">
      <c r="B27">
        <v>50</v>
      </c>
      <c r="C27">
        <v>2.407</v>
      </c>
      <c r="D27">
        <v>2.4529999999999998</v>
      </c>
      <c r="E27">
        <f t="shared" si="7"/>
        <v>0.4599999999999978</v>
      </c>
      <c r="F27" s="2">
        <f t="shared" si="8"/>
        <v>2.4183096015152961</v>
      </c>
      <c r="G27" s="2">
        <f t="shared" si="5"/>
        <v>1.5514517712695357</v>
      </c>
      <c r="H27" s="3">
        <f t="shared" si="6"/>
        <v>35.600145361022612</v>
      </c>
    </row>
    <row r="28" spans="1:8" x14ac:dyDescent="0.35">
      <c r="B28">
        <v>100</v>
      </c>
      <c r="C28">
        <v>2.8239999999999998</v>
      </c>
      <c r="D28">
        <v>2.891</v>
      </c>
      <c r="E28">
        <f t="shared" si="7"/>
        <v>0.67000000000000115</v>
      </c>
      <c r="F28" s="2">
        <f t="shared" si="8"/>
        <v>2.840472680467931</v>
      </c>
      <c r="G28" s="2">
        <f t="shared" si="5"/>
        <v>1.7194675625798213</v>
      </c>
      <c r="H28" s="3">
        <f t="shared" si="6"/>
        <v>52.41644497454773</v>
      </c>
    </row>
    <row r="29" spans="1:8" x14ac:dyDescent="0.35">
      <c r="B29">
        <v>200</v>
      </c>
      <c r="C29">
        <v>3.2229999999999999</v>
      </c>
      <c r="D29">
        <v>3.3119999999999998</v>
      </c>
      <c r="E29">
        <f t="shared" si="7"/>
        <v>0.8899999999999989</v>
      </c>
      <c r="F29" s="2">
        <f t="shared" si="8"/>
        <v>3.2448816203230724</v>
      </c>
      <c r="G29" s="2">
        <f t="shared" si="5"/>
        <v>1.8804174216041785</v>
      </c>
      <c r="H29" s="3">
        <f t="shared" si="6"/>
        <v>75.930703142917352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2019-04-16T06:49:47Z</dcterms:modified>
</cp:coreProperties>
</file>