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bramov Glacier\"/>
    </mc:Choice>
  </mc:AlternateContent>
  <xr:revisionPtr revIDLastSave="0" documentId="13_ncr:1_{90785F0C-C19A-4991-A362-97C203B3B940}" xr6:coauthVersionLast="43" xr6:coauthVersionMax="43" xr10:uidLastSave="{00000000-0000-0000-0000-000000000000}"/>
  <bookViews>
    <workbookView xWindow="-110" yWindow="-110" windowWidth="19420" windowHeight="10420" activeTab="3" xr2:uid="{00000000-000D-0000-FFFF-FFFF00000000}"/>
  </bookViews>
  <sheets>
    <sheet name="Sheet1" sheetId="1" r:id="rId1"/>
    <sheet name="Sheet2" sheetId="2" r:id="rId2"/>
    <sheet name="Duration" sheetId="3" r:id="rId3"/>
    <sheet name="Magnitud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4" l="1"/>
  <c r="E34" i="4"/>
  <c r="E33" i="4"/>
  <c r="E32" i="4"/>
  <c r="E31" i="4"/>
  <c r="E30" i="4"/>
  <c r="E29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K2" i="4"/>
  <c r="D2" i="4"/>
  <c r="K3" i="4" s="1"/>
  <c r="F25" i="4" s="1"/>
  <c r="K1" i="4"/>
  <c r="G22" i="4" s="1"/>
  <c r="H22" i="4" s="1"/>
  <c r="E29" i="3"/>
  <c r="F29" i="3"/>
  <c r="G29" i="3"/>
  <c r="H29" i="3" s="1"/>
  <c r="E35" i="3"/>
  <c r="E34" i="3"/>
  <c r="E33" i="3"/>
  <c r="E32" i="3"/>
  <c r="E31" i="3"/>
  <c r="E30" i="3"/>
  <c r="D25" i="3"/>
  <c r="D24" i="3"/>
  <c r="D23" i="3"/>
  <c r="D22" i="3"/>
  <c r="D21" i="3"/>
  <c r="D20" i="3"/>
  <c r="D19" i="3"/>
  <c r="D18" i="3"/>
  <c r="D17" i="3"/>
  <c r="D16" i="3"/>
  <c r="G15" i="3"/>
  <c r="H15" i="3" s="1"/>
  <c r="D15" i="3"/>
  <c r="D14" i="3"/>
  <c r="D13" i="3"/>
  <c r="D12" i="3"/>
  <c r="D11" i="3"/>
  <c r="D10" i="3"/>
  <c r="D9" i="3"/>
  <c r="D8" i="3"/>
  <c r="D7" i="3"/>
  <c r="D6" i="3"/>
  <c r="D5" i="3"/>
  <c r="D4" i="3"/>
  <c r="D3" i="3"/>
  <c r="K7" i="3" s="1"/>
  <c r="K2" i="3"/>
  <c r="D2" i="3"/>
  <c r="K1" i="3"/>
  <c r="G4" i="3" s="1"/>
  <c r="H4" i="3" s="1"/>
  <c r="E11" i="2"/>
  <c r="E12" i="2"/>
  <c r="E18" i="2"/>
  <c r="E2" i="2"/>
  <c r="E25" i="2"/>
  <c r="E22" i="2"/>
  <c r="E24" i="2"/>
  <c r="E23" i="2"/>
  <c r="E20" i="2"/>
  <c r="E19" i="2"/>
  <c r="E14" i="2"/>
  <c r="E10" i="2"/>
  <c r="E16" i="2"/>
  <c r="E17" i="2"/>
  <c r="E6" i="2"/>
  <c r="E21" i="2"/>
  <c r="E8" i="2"/>
  <c r="E3" i="2"/>
  <c r="E7" i="2"/>
  <c r="E9" i="2"/>
  <c r="E5" i="2"/>
  <c r="E4" i="2"/>
  <c r="E15" i="2"/>
  <c r="E13" i="2"/>
  <c r="D11" i="2"/>
  <c r="D12" i="2"/>
  <c r="D18" i="2"/>
  <c r="D2" i="2"/>
  <c r="D25" i="2"/>
  <c r="D22" i="2"/>
  <c r="D24" i="2"/>
  <c r="D23" i="2"/>
  <c r="D20" i="2"/>
  <c r="D19" i="2"/>
  <c r="D14" i="2"/>
  <c r="D10" i="2"/>
  <c r="D16" i="2"/>
  <c r="D17" i="2"/>
  <c r="D6" i="2"/>
  <c r="D21" i="2"/>
  <c r="D8" i="2"/>
  <c r="D3" i="2"/>
  <c r="D7" i="2"/>
  <c r="D9" i="2"/>
  <c r="D5" i="2"/>
  <c r="D4" i="2"/>
  <c r="D15" i="2"/>
  <c r="D13" i="2"/>
  <c r="F6" i="4" l="1"/>
  <c r="F10" i="4"/>
  <c r="F14" i="4"/>
  <c r="E18" i="4"/>
  <c r="F22" i="4"/>
  <c r="F2" i="4"/>
  <c r="F4" i="4"/>
  <c r="K7" i="4"/>
  <c r="F11" i="4"/>
  <c r="F15" i="4"/>
  <c r="F19" i="4"/>
  <c r="F23" i="4"/>
  <c r="F8" i="4"/>
  <c r="E12" i="4"/>
  <c r="E16" i="4"/>
  <c r="E20" i="4"/>
  <c r="E24" i="4"/>
  <c r="G2" i="4"/>
  <c r="H2" i="4" s="1"/>
  <c r="E3" i="4"/>
  <c r="E7" i="4"/>
  <c r="G11" i="4"/>
  <c r="H11" i="4" s="1"/>
  <c r="E13" i="4"/>
  <c r="F16" i="4"/>
  <c r="E21" i="4"/>
  <c r="F7" i="4"/>
  <c r="E10" i="4"/>
  <c r="G12" i="4"/>
  <c r="H12" i="4" s="1"/>
  <c r="F13" i="4"/>
  <c r="F17" i="4"/>
  <c r="F21" i="4"/>
  <c r="G8" i="4"/>
  <c r="H8" i="4" s="1"/>
  <c r="F12" i="4"/>
  <c r="G15" i="4"/>
  <c r="H15" i="4" s="1"/>
  <c r="E17" i="4"/>
  <c r="G19" i="4"/>
  <c r="H19" i="4" s="1"/>
  <c r="G23" i="4"/>
  <c r="H23" i="4" s="1"/>
  <c r="F24" i="4"/>
  <c r="E25" i="4"/>
  <c r="F5" i="4"/>
  <c r="F9" i="4"/>
  <c r="E14" i="4"/>
  <c r="G20" i="4"/>
  <c r="H20" i="4" s="1"/>
  <c r="E22" i="4"/>
  <c r="G24" i="4"/>
  <c r="H24" i="4" s="1"/>
  <c r="E2" i="4"/>
  <c r="K8" i="4"/>
  <c r="F29" i="4" s="1"/>
  <c r="G9" i="4"/>
  <c r="H9" i="4" s="1"/>
  <c r="E11" i="4"/>
  <c r="G13" i="4"/>
  <c r="H13" i="4" s="1"/>
  <c r="E15" i="4"/>
  <c r="G17" i="4"/>
  <c r="H17" i="4" s="1"/>
  <c r="F18" i="4"/>
  <c r="E19" i="4"/>
  <c r="G21" i="4"/>
  <c r="H21" i="4" s="1"/>
  <c r="E23" i="4"/>
  <c r="G25" i="4"/>
  <c r="H25" i="4" s="1"/>
  <c r="G4" i="4"/>
  <c r="H4" i="4" s="1"/>
  <c r="E5" i="4"/>
  <c r="G6" i="4"/>
  <c r="H6" i="4" s="1"/>
  <c r="E9" i="4"/>
  <c r="F20" i="4"/>
  <c r="F3" i="4"/>
  <c r="G16" i="4"/>
  <c r="H16" i="4" s="1"/>
  <c r="G3" i="4"/>
  <c r="H3" i="4" s="1"/>
  <c r="E4" i="4"/>
  <c r="G5" i="4"/>
  <c r="H5" i="4" s="1"/>
  <c r="E6" i="4"/>
  <c r="K6" i="4"/>
  <c r="G7" i="4"/>
  <c r="H7" i="4" s="1"/>
  <c r="E8" i="4"/>
  <c r="G10" i="4"/>
  <c r="H10" i="4" s="1"/>
  <c r="G14" i="4"/>
  <c r="H14" i="4" s="1"/>
  <c r="G18" i="4"/>
  <c r="H18" i="4" s="1"/>
  <c r="G19" i="3"/>
  <c r="H19" i="3" s="1"/>
  <c r="G23" i="3"/>
  <c r="H23" i="3" s="1"/>
  <c r="G2" i="3"/>
  <c r="H2" i="3" s="1"/>
  <c r="G22" i="3"/>
  <c r="H22" i="3" s="1"/>
  <c r="G18" i="3"/>
  <c r="H18" i="3" s="1"/>
  <c r="G14" i="3"/>
  <c r="H14" i="3" s="1"/>
  <c r="G10" i="3"/>
  <c r="H10" i="3" s="1"/>
  <c r="G25" i="3"/>
  <c r="H25" i="3" s="1"/>
  <c r="G21" i="3"/>
  <c r="H21" i="3" s="1"/>
  <c r="G17" i="3"/>
  <c r="H17" i="3" s="1"/>
  <c r="G13" i="3"/>
  <c r="H13" i="3" s="1"/>
  <c r="G9" i="3"/>
  <c r="H9" i="3" s="1"/>
  <c r="G7" i="3"/>
  <c r="H7" i="3" s="1"/>
  <c r="G5" i="3"/>
  <c r="H5" i="3" s="1"/>
  <c r="G3" i="3"/>
  <c r="H3" i="3" s="1"/>
  <c r="G24" i="3"/>
  <c r="H24" i="3" s="1"/>
  <c r="G20" i="3"/>
  <c r="H20" i="3" s="1"/>
  <c r="G16" i="3"/>
  <c r="H16" i="3" s="1"/>
  <c r="K3" i="3"/>
  <c r="E8" i="3" s="1"/>
  <c r="G8" i="3"/>
  <c r="H8" i="3" s="1"/>
  <c r="K8" i="3"/>
  <c r="F35" i="3" s="1"/>
  <c r="K6" i="3"/>
  <c r="G6" i="3"/>
  <c r="H6" i="3" s="1"/>
  <c r="G11" i="3"/>
  <c r="H11" i="3" s="1"/>
  <c r="G12" i="3"/>
  <c r="H12" i="3" s="1"/>
  <c r="E23" i="3"/>
  <c r="G29" i="4" l="1"/>
  <c r="H29" i="4" s="1"/>
  <c r="F35" i="4"/>
  <c r="G35" i="4" s="1"/>
  <c r="H35" i="4" s="1"/>
  <c r="K5" i="4"/>
  <c r="F31" i="4"/>
  <c r="G31" i="4" s="1"/>
  <c r="H31" i="4" s="1"/>
  <c r="F32" i="4"/>
  <c r="G32" i="4" s="1"/>
  <c r="H32" i="4" s="1"/>
  <c r="K4" i="4"/>
  <c r="F34" i="4"/>
  <c r="G34" i="4" s="1"/>
  <c r="H34" i="4" s="1"/>
  <c r="F33" i="4"/>
  <c r="G33" i="4" s="1"/>
  <c r="H33" i="4" s="1"/>
  <c r="F30" i="4"/>
  <c r="G30" i="4" s="1"/>
  <c r="H30" i="4" s="1"/>
  <c r="F32" i="3"/>
  <c r="F31" i="3"/>
  <c r="F33" i="3"/>
  <c r="G33" i="3" s="1"/>
  <c r="H33" i="3" s="1"/>
  <c r="F34" i="3"/>
  <c r="G34" i="3" s="1"/>
  <c r="H34" i="3" s="1"/>
  <c r="F30" i="3"/>
  <c r="F10" i="3"/>
  <c r="E2" i="3"/>
  <c r="F22" i="3"/>
  <c r="E16" i="3"/>
  <c r="F11" i="3"/>
  <c r="E19" i="3"/>
  <c r="F23" i="3"/>
  <c r="E20" i="3"/>
  <c r="E24" i="3"/>
  <c r="E18" i="3"/>
  <c r="F14" i="3"/>
  <c r="E6" i="3"/>
  <c r="G35" i="3"/>
  <c r="H35" i="3" s="1"/>
  <c r="G32" i="3"/>
  <c r="H32" i="3" s="1"/>
  <c r="G31" i="3"/>
  <c r="H31" i="3" s="1"/>
  <c r="G30" i="3"/>
  <c r="H30" i="3" s="1"/>
  <c r="F25" i="3"/>
  <c r="F21" i="3"/>
  <c r="F17" i="3"/>
  <c r="F13" i="3"/>
  <c r="F24" i="3"/>
  <c r="F20" i="3"/>
  <c r="F16" i="3"/>
  <c r="F7" i="3"/>
  <c r="E5" i="3"/>
  <c r="F12" i="3"/>
  <c r="F9" i="3"/>
  <c r="E7" i="3"/>
  <c r="E25" i="3"/>
  <c r="E21" i="3"/>
  <c r="E17" i="3"/>
  <c r="E13" i="3"/>
  <c r="E9" i="3"/>
  <c r="F3" i="3"/>
  <c r="E10" i="3"/>
  <c r="F5" i="3"/>
  <c r="E3" i="3"/>
  <c r="E14" i="3"/>
  <c r="E12" i="3"/>
  <c r="E15" i="3"/>
  <c r="F19" i="3"/>
  <c r="E4" i="3"/>
  <c r="F15" i="3"/>
  <c r="F4" i="3"/>
  <c r="F2" i="3"/>
  <c r="E22" i="3"/>
  <c r="F18" i="3"/>
  <c r="E11" i="3"/>
  <c r="F6" i="3"/>
  <c r="F8" i="3"/>
  <c r="K5" i="3" l="1"/>
  <c r="K4" i="3"/>
</calcChain>
</file>

<file path=xl/sharedStrings.xml><?xml version="1.0" encoding="utf-8"?>
<sst xmlns="http://schemas.openxmlformats.org/spreadsheetml/2006/main" count="351" uniqueCount="172">
  <si>
    <t>Abramov Glacier</t>
  </si>
  <si>
    <t>start_date</t>
  </si>
  <si>
    <t>end_date</t>
  </si>
  <si>
    <t>duration</t>
  </si>
  <si>
    <t>peak</t>
  </si>
  <si>
    <t>sum</t>
  </si>
  <si>
    <t>average</t>
  </si>
  <si>
    <t>median</t>
  </si>
  <si>
    <t>03/01/1968</t>
  </si>
  <si>
    <t>08/01/1968</t>
  </si>
  <si>
    <t>5</t>
  </si>
  <si>
    <t>-1.08</t>
  </si>
  <si>
    <t>-3.1</t>
  </si>
  <si>
    <t>-0.62</t>
  </si>
  <si>
    <t>-0.56</t>
  </si>
  <si>
    <t>10/01/1968</t>
  </si>
  <si>
    <t>12/01/1968</t>
  </si>
  <si>
    <t>2</t>
  </si>
  <si>
    <t>-1.76</t>
  </si>
  <si>
    <t>-3.02</t>
  </si>
  <si>
    <t>-1.51</t>
  </si>
  <si>
    <t>02/01/1970</t>
  </si>
  <si>
    <t>06/01/1970</t>
  </si>
  <si>
    <t>4</t>
  </si>
  <si>
    <t>-1.11</t>
  </si>
  <si>
    <t>-0.78</t>
  </si>
  <si>
    <t>-0.96</t>
  </si>
  <si>
    <t>03/01/1971</t>
  </si>
  <si>
    <t>09/01/1971</t>
  </si>
  <si>
    <t>6</t>
  </si>
  <si>
    <t>-1.75</t>
  </si>
  <si>
    <t>-4.53</t>
  </si>
  <si>
    <t>-0.75</t>
  </si>
  <si>
    <t>-0.52</t>
  </si>
  <si>
    <t>12/01/1971</t>
  </si>
  <si>
    <t>01/01/1972</t>
  </si>
  <si>
    <t>1</t>
  </si>
  <si>
    <t>07/01/1973</t>
  </si>
  <si>
    <t>08/01/1974</t>
  </si>
  <si>
    <t>13</t>
  </si>
  <si>
    <t>-3.69</t>
  </si>
  <si>
    <t>-23.36</t>
  </si>
  <si>
    <t>-1.8</t>
  </si>
  <si>
    <t>-1.53</t>
  </si>
  <si>
    <t>11/01/1974</t>
  </si>
  <si>
    <t>07/01/1975</t>
  </si>
  <si>
    <t>8</t>
  </si>
  <si>
    <t>-1.62</t>
  </si>
  <si>
    <t>-6.69</t>
  </si>
  <si>
    <t>-0.84</t>
  </si>
  <si>
    <t>12/01/1975</t>
  </si>
  <si>
    <t>10/01/1976</t>
  </si>
  <si>
    <t>10</t>
  </si>
  <si>
    <t>-1.88</t>
  </si>
  <si>
    <t>-11.67</t>
  </si>
  <si>
    <t>-1.17</t>
  </si>
  <si>
    <t>-1.27</t>
  </si>
  <si>
    <t>01/01/1977</t>
  </si>
  <si>
    <t>10/01/1977</t>
  </si>
  <si>
    <t>9</t>
  </si>
  <si>
    <t>-2.01</t>
  </si>
  <si>
    <t>-11.48</t>
  </si>
  <si>
    <t>-1.28</t>
  </si>
  <si>
    <t>-1.5</t>
  </si>
  <si>
    <t>07/01/1978</t>
  </si>
  <si>
    <t>11/01/1978</t>
  </si>
  <si>
    <t>-2.64</t>
  </si>
  <si>
    <t>-6.11</t>
  </si>
  <si>
    <t>07/01/1979</t>
  </si>
  <si>
    <t>02/01/1980</t>
  </si>
  <si>
    <t>7</t>
  </si>
  <si>
    <t>-1.3</t>
  </si>
  <si>
    <t>-5.38</t>
  </si>
  <si>
    <t>-0.77</t>
  </si>
  <si>
    <t>-1.03</t>
  </si>
  <si>
    <t>06/01/1982</t>
  </si>
  <si>
    <t>09/01/1982</t>
  </si>
  <si>
    <t>3</t>
  </si>
  <si>
    <t>-1.83</t>
  </si>
  <si>
    <t>-3.4</t>
  </si>
  <si>
    <t>-1.13</t>
  </si>
  <si>
    <t>-1.42</t>
  </si>
  <si>
    <t>04/01/1983</t>
  </si>
  <si>
    <t>07/01/1983</t>
  </si>
  <si>
    <t>-2.96</t>
  </si>
  <si>
    <t>-0.99</t>
  </si>
  <si>
    <t>-0.97</t>
  </si>
  <si>
    <t>12/01/1983</t>
  </si>
  <si>
    <t>03/01/1984</t>
  </si>
  <si>
    <t>-1.69</t>
  </si>
  <si>
    <t>-4.1</t>
  </si>
  <si>
    <t>-1.37</t>
  </si>
  <si>
    <t>08/01/1984</t>
  </si>
  <si>
    <t>11/01/1984</t>
  </si>
  <si>
    <t>-1.92</t>
  </si>
  <si>
    <t>-4.51</t>
  </si>
  <si>
    <t>06/01/1985</t>
  </si>
  <si>
    <t>08/01/1985</t>
  </si>
  <si>
    <t>-1.34</t>
  </si>
  <si>
    <t>-1.87</t>
  </si>
  <si>
    <t>-0.93</t>
  </si>
  <si>
    <t>02/01/1986</t>
  </si>
  <si>
    <t>11/01/1986</t>
  </si>
  <si>
    <t>-1.61</t>
  </si>
  <si>
    <t>-6.4</t>
  </si>
  <si>
    <t>-0.71</t>
  </si>
  <si>
    <t>-0.53</t>
  </si>
  <si>
    <t>04/01/1991</t>
  </si>
  <si>
    <t>07/01/1991</t>
  </si>
  <si>
    <t>-1.19</t>
  </si>
  <si>
    <t>-2.52</t>
  </si>
  <si>
    <t>-0.74</t>
  </si>
  <si>
    <t>05/01/1992</t>
  </si>
  <si>
    <t>07/01/1992</t>
  </si>
  <si>
    <t>-1.1</t>
  </si>
  <si>
    <t>-1.59</t>
  </si>
  <si>
    <t>-0.79</t>
  </si>
  <si>
    <t>07/01/1994</t>
  </si>
  <si>
    <t>10/01/1994</t>
  </si>
  <si>
    <t>-1.65</t>
  </si>
  <si>
    <t>-2.1</t>
  </si>
  <si>
    <t>-0.7</t>
  </si>
  <si>
    <t>-0.31</t>
  </si>
  <si>
    <t>03/01/1995</t>
  </si>
  <si>
    <t>06/01/1995</t>
  </si>
  <si>
    <t>-1.32</t>
  </si>
  <si>
    <t>-2.71</t>
  </si>
  <si>
    <t>-0.9</t>
  </si>
  <si>
    <t>-0.82</t>
  </si>
  <si>
    <t>01/01/1996</t>
  </si>
  <si>
    <t>03/01/1996</t>
  </si>
  <si>
    <t>-1.79</t>
  </si>
  <si>
    <t>-0.89</t>
  </si>
  <si>
    <t>01/01/1997</t>
  </si>
  <si>
    <t>03/01/1997</t>
  </si>
  <si>
    <t>-1.07</t>
  </si>
  <si>
    <t>-1.66</t>
  </si>
  <si>
    <t>-0.83</t>
  </si>
  <si>
    <t>10/01/1997</t>
  </si>
  <si>
    <t>01/01/1998</t>
  </si>
  <si>
    <t>-1.44</t>
  </si>
  <si>
    <t>-3.49</t>
  </si>
  <si>
    <t>-1.16</t>
  </si>
  <si>
    <t>-1.05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</si>
  <si>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</si>
  <si>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</si>
  <si>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</si>
  <si>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</si>
  <si>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</si>
  <si>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</si>
  <si>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</si>
  <si>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</si>
  <si>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</si>
  <si>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</si>
  <si>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</si>
  <si>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</si>
  <si>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</si>
  <si>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</si>
  <si>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</si>
  <si>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</si>
  <si>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</si>
  <si>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</si>
  <si>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</si>
  <si>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</si>
  <si>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</si>
  <si>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</si>
  <si>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</si>
  <si>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</si>
  <si>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(0.2)</t>
  </si>
  <si>
    <t>K (0.3)</t>
  </si>
  <si>
    <t>K (0.7)</t>
  </si>
  <si>
    <t>K (0.8)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</si>
</sst>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opLeftCell="A3" workbookViewId="0">
      <selection activeCell="E2" sqref="E2:E26"/>
    </sheetView>
  </sheetViews>
  <sheetFormatPr defaultRowHeight="14.5" x14ac:dyDescent="0.35"/>
  <sheetData>
    <row r="1" spans="1:7" x14ac:dyDescent="0.35">
      <c r="A1" t="s">
        <v>0</v>
      </c>
    </row>
    <row r="2" spans="1:7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3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</row>
    <row r="4" spans="1:7" x14ac:dyDescent="0.35">
      <c r="A4" t="s">
        <v>15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20</v>
      </c>
    </row>
    <row r="5" spans="1:7" x14ac:dyDescent="0.35">
      <c r="A5" t="s">
        <v>21</v>
      </c>
      <c r="B5" t="s">
        <v>22</v>
      </c>
      <c r="C5" t="s">
        <v>23</v>
      </c>
      <c r="D5" t="s">
        <v>24</v>
      </c>
      <c r="E5" t="s">
        <v>12</v>
      </c>
      <c r="F5" t="s">
        <v>25</v>
      </c>
      <c r="G5" t="s">
        <v>26</v>
      </c>
    </row>
    <row r="6" spans="1:7" x14ac:dyDescent="0.35">
      <c r="A6" t="s">
        <v>27</v>
      </c>
      <c r="B6" t="s">
        <v>28</v>
      </c>
      <c r="C6" t="s">
        <v>29</v>
      </c>
      <c r="D6" t="s">
        <v>30</v>
      </c>
      <c r="E6" t="s">
        <v>31</v>
      </c>
      <c r="F6" t="s">
        <v>32</v>
      </c>
      <c r="G6" t="s">
        <v>33</v>
      </c>
    </row>
    <row r="7" spans="1:7" x14ac:dyDescent="0.35">
      <c r="A7" t="s">
        <v>34</v>
      </c>
      <c r="B7" t="s">
        <v>35</v>
      </c>
      <c r="C7" t="s">
        <v>36</v>
      </c>
      <c r="D7" t="s">
        <v>24</v>
      </c>
      <c r="E7" t="s">
        <v>24</v>
      </c>
      <c r="F7" t="s">
        <v>24</v>
      </c>
      <c r="G7" t="s">
        <v>24</v>
      </c>
    </row>
    <row r="8" spans="1:7" x14ac:dyDescent="0.35">
      <c r="A8" t="s">
        <v>37</v>
      </c>
      <c r="B8" t="s">
        <v>38</v>
      </c>
      <c r="C8" t="s">
        <v>39</v>
      </c>
      <c r="D8" t="s">
        <v>40</v>
      </c>
      <c r="E8" t="s">
        <v>41</v>
      </c>
      <c r="F8" t="s">
        <v>42</v>
      </c>
      <c r="G8" t="s">
        <v>43</v>
      </c>
    </row>
    <row r="9" spans="1:7" x14ac:dyDescent="0.35">
      <c r="A9" t="s">
        <v>44</v>
      </c>
      <c r="B9" t="s">
        <v>45</v>
      </c>
      <c r="C9" t="s">
        <v>46</v>
      </c>
      <c r="D9" t="s">
        <v>47</v>
      </c>
      <c r="E9" t="s">
        <v>48</v>
      </c>
      <c r="F9" t="s">
        <v>49</v>
      </c>
      <c r="G9" t="s">
        <v>32</v>
      </c>
    </row>
    <row r="10" spans="1:7" x14ac:dyDescent="0.35">
      <c r="A10" t="s">
        <v>50</v>
      </c>
      <c r="B10" t="s">
        <v>51</v>
      </c>
      <c r="C10" t="s">
        <v>52</v>
      </c>
      <c r="D10" t="s">
        <v>53</v>
      </c>
      <c r="E10" t="s">
        <v>54</v>
      </c>
      <c r="F10" t="s">
        <v>55</v>
      </c>
      <c r="G10" t="s">
        <v>56</v>
      </c>
    </row>
    <row r="11" spans="1:7" x14ac:dyDescent="0.35">
      <c r="A11" t="s">
        <v>57</v>
      </c>
      <c r="B11" t="s">
        <v>58</v>
      </c>
      <c r="C11" t="s">
        <v>59</v>
      </c>
      <c r="D11" t="s">
        <v>60</v>
      </c>
      <c r="E11" t="s">
        <v>61</v>
      </c>
      <c r="F11" t="s">
        <v>62</v>
      </c>
      <c r="G11" t="s">
        <v>63</v>
      </c>
    </row>
    <row r="12" spans="1:7" x14ac:dyDescent="0.35">
      <c r="A12" t="s">
        <v>64</v>
      </c>
      <c r="B12" t="s">
        <v>65</v>
      </c>
      <c r="C12" t="s">
        <v>23</v>
      </c>
      <c r="D12" t="s">
        <v>66</v>
      </c>
      <c r="E12" t="s">
        <v>67</v>
      </c>
      <c r="F12" t="s">
        <v>43</v>
      </c>
      <c r="G12" t="s">
        <v>43</v>
      </c>
    </row>
    <row r="13" spans="1:7" x14ac:dyDescent="0.35">
      <c r="A13" t="s">
        <v>68</v>
      </c>
      <c r="B13" t="s">
        <v>69</v>
      </c>
      <c r="C13" t="s">
        <v>70</v>
      </c>
      <c r="D13" t="s">
        <v>71</v>
      </c>
      <c r="E13" t="s">
        <v>72</v>
      </c>
      <c r="F13" t="s">
        <v>73</v>
      </c>
      <c r="G13" t="s">
        <v>74</v>
      </c>
    </row>
    <row r="14" spans="1:7" x14ac:dyDescent="0.35">
      <c r="A14" t="s">
        <v>75</v>
      </c>
      <c r="B14" t="s">
        <v>76</v>
      </c>
      <c r="C14" t="s">
        <v>77</v>
      </c>
      <c r="D14" t="s">
        <v>78</v>
      </c>
      <c r="E14" t="s">
        <v>79</v>
      </c>
      <c r="F14" t="s">
        <v>80</v>
      </c>
      <c r="G14" t="s">
        <v>81</v>
      </c>
    </row>
    <row r="15" spans="1:7" x14ac:dyDescent="0.35">
      <c r="A15" t="s">
        <v>82</v>
      </c>
      <c r="B15" t="s">
        <v>83</v>
      </c>
      <c r="C15" t="s">
        <v>77</v>
      </c>
      <c r="D15" t="s">
        <v>20</v>
      </c>
      <c r="E15" t="s">
        <v>84</v>
      </c>
      <c r="F15" t="s">
        <v>85</v>
      </c>
      <c r="G15" t="s">
        <v>86</v>
      </c>
    </row>
    <row r="16" spans="1:7" x14ac:dyDescent="0.35">
      <c r="A16" t="s">
        <v>87</v>
      </c>
      <c r="B16" t="s">
        <v>88</v>
      </c>
      <c r="C16" t="s">
        <v>77</v>
      </c>
      <c r="D16" t="s">
        <v>89</v>
      </c>
      <c r="E16" t="s">
        <v>90</v>
      </c>
      <c r="F16" t="s">
        <v>91</v>
      </c>
      <c r="G16" t="s">
        <v>62</v>
      </c>
    </row>
    <row r="17" spans="1:7" x14ac:dyDescent="0.35">
      <c r="A17" t="s">
        <v>92</v>
      </c>
      <c r="B17" t="s">
        <v>93</v>
      </c>
      <c r="C17" t="s">
        <v>77</v>
      </c>
      <c r="D17" t="s">
        <v>94</v>
      </c>
      <c r="E17" t="s">
        <v>95</v>
      </c>
      <c r="F17" t="s">
        <v>63</v>
      </c>
      <c r="G17" t="s">
        <v>20</v>
      </c>
    </row>
    <row r="18" spans="1:7" x14ac:dyDescent="0.35">
      <c r="A18" t="s">
        <v>96</v>
      </c>
      <c r="B18" t="s">
        <v>97</v>
      </c>
      <c r="C18" t="s">
        <v>17</v>
      </c>
      <c r="D18" t="s">
        <v>98</v>
      </c>
      <c r="E18" t="s">
        <v>99</v>
      </c>
      <c r="F18" t="s">
        <v>100</v>
      </c>
      <c r="G18" t="s">
        <v>100</v>
      </c>
    </row>
    <row r="19" spans="1:7" x14ac:dyDescent="0.35">
      <c r="A19" t="s">
        <v>101</v>
      </c>
      <c r="B19" t="s">
        <v>102</v>
      </c>
      <c r="C19" t="s">
        <v>59</v>
      </c>
      <c r="D19" t="s">
        <v>103</v>
      </c>
      <c r="E19" t="s">
        <v>104</v>
      </c>
      <c r="F19" t="s">
        <v>105</v>
      </c>
      <c r="G19" t="s">
        <v>106</v>
      </c>
    </row>
    <row r="20" spans="1:7" x14ac:dyDescent="0.35">
      <c r="A20" t="s">
        <v>107</v>
      </c>
      <c r="B20" t="s">
        <v>108</v>
      </c>
      <c r="C20" t="s">
        <v>77</v>
      </c>
      <c r="D20" t="s">
        <v>109</v>
      </c>
      <c r="E20" t="s">
        <v>110</v>
      </c>
      <c r="F20" t="s">
        <v>49</v>
      </c>
      <c r="G20" t="s">
        <v>111</v>
      </c>
    </row>
    <row r="21" spans="1:7" x14ac:dyDescent="0.35">
      <c r="A21" t="s">
        <v>112</v>
      </c>
      <c r="B21" t="s">
        <v>113</v>
      </c>
      <c r="C21" t="s">
        <v>17</v>
      </c>
      <c r="D21" t="s">
        <v>114</v>
      </c>
      <c r="E21" t="s">
        <v>115</v>
      </c>
      <c r="F21" t="s">
        <v>116</v>
      </c>
      <c r="G21" t="s">
        <v>116</v>
      </c>
    </row>
    <row r="22" spans="1:7" x14ac:dyDescent="0.35">
      <c r="A22" t="s">
        <v>117</v>
      </c>
      <c r="B22" t="s">
        <v>118</v>
      </c>
      <c r="C22" t="s">
        <v>77</v>
      </c>
      <c r="D22" t="s">
        <v>119</v>
      </c>
      <c r="E22" t="s">
        <v>120</v>
      </c>
      <c r="F22" t="s">
        <v>121</v>
      </c>
      <c r="G22" t="s">
        <v>122</v>
      </c>
    </row>
    <row r="23" spans="1:7" x14ac:dyDescent="0.35">
      <c r="A23" t="s">
        <v>123</v>
      </c>
      <c r="B23" t="s">
        <v>124</v>
      </c>
      <c r="C23" t="s">
        <v>77</v>
      </c>
      <c r="D23" t="s">
        <v>125</v>
      </c>
      <c r="E23" t="s">
        <v>126</v>
      </c>
      <c r="F23" t="s">
        <v>127</v>
      </c>
      <c r="G23" t="s">
        <v>128</v>
      </c>
    </row>
    <row r="24" spans="1:7" x14ac:dyDescent="0.35">
      <c r="A24" t="s">
        <v>129</v>
      </c>
      <c r="B24" t="s">
        <v>130</v>
      </c>
      <c r="C24" t="s">
        <v>17</v>
      </c>
      <c r="D24" t="s">
        <v>103</v>
      </c>
      <c r="E24" t="s">
        <v>131</v>
      </c>
      <c r="F24" t="s">
        <v>132</v>
      </c>
      <c r="G24" t="s">
        <v>132</v>
      </c>
    </row>
    <row r="25" spans="1:7" x14ac:dyDescent="0.35">
      <c r="A25" t="s">
        <v>133</v>
      </c>
      <c r="B25" t="s">
        <v>134</v>
      </c>
      <c r="C25" t="s">
        <v>17</v>
      </c>
      <c r="D25" t="s">
        <v>135</v>
      </c>
      <c r="E25" t="s">
        <v>136</v>
      </c>
      <c r="F25" t="s">
        <v>137</v>
      </c>
      <c r="G25" t="s">
        <v>137</v>
      </c>
    </row>
    <row r="26" spans="1:7" x14ac:dyDescent="0.35">
      <c r="A26" t="s">
        <v>138</v>
      </c>
      <c r="B26" t="s">
        <v>139</v>
      </c>
      <c r="C26" t="s">
        <v>77</v>
      </c>
      <c r="D26" t="s">
        <v>140</v>
      </c>
      <c r="E26" t="s">
        <v>141</v>
      </c>
      <c r="F26" t="s">
        <v>142</v>
      </c>
      <c r="G26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93590-017C-4F8C-9F95-4CE6938123FA}">
  <dimension ref="A1:E25"/>
  <sheetViews>
    <sheetView workbookViewId="0">
      <selection activeCell="A2" sqref="A2:A25"/>
    </sheetView>
  </sheetViews>
  <sheetFormatPr defaultRowHeight="14.5" x14ac:dyDescent="0.35"/>
  <cols>
    <col min="1" max="1" width="10.453125" bestFit="1" customWidth="1"/>
    <col min="5" max="5" width="9.7265625" bestFit="1" customWidth="1"/>
  </cols>
  <sheetData>
    <row r="1" spans="1:5" x14ac:dyDescent="0.35">
      <c r="A1" t="s">
        <v>1</v>
      </c>
      <c r="B1" t="s">
        <v>3</v>
      </c>
      <c r="C1" t="s">
        <v>5</v>
      </c>
      <c r="D1" t="s">
        <v>3</v>
      </c>
      <c r="E1" t="s">
        <v>144</v>
      </c>
    </row>
    <row r="2" spans="1:5" x14ac:dyDescent="0.35">
      <c r="A2" t="s">
        <v>34</v>
      </c>
      <c r="B2" t="s">
        <v>36</v>
      </c>
      <c r="C2" t="s">
        <v>24</v>
      </c>
      <c r="D2">
        <f t="shared" ref="D2:D25" si="0">B2*1</f>
        <v>1</v>
      </c>
      <c r="E2">
        <f t="shared" ref="E2:E25" si="1">C2*-1</f>
        <v>1.1100000000000001</v>
      </c>
    </row>
    <row r="3" spans="1:5" x14ac:dyDescent="0.35">
      <c r="A3" t="s">
        <v>112</v>
      </c>
      <c r="B3" t="s">
        <v>17</v>
      </c>
      <c r="C3" t="s">
        <v>115</v>
      </c>
      <c r="D3">
        <f t="shared" si="0"/>
        <v>2</v>
      </c>
      <c r="E3">
        <f t="shared" si="1"/>
        <v>1.59</v>
      </c>
    </row>
    <row r="4" spans="1:5" x14ac:dyDescent="0.35">
      <c r="A4" t="s">
        <v>133</v>
      </c>
      <c r="B4" t="s">
        <v>17</v>
      </c>
      <c r="C4" t="s">
        <v>136</v>
      </c>
      <c r="D4">
        <f t="shared" si="0"/>
        <v>2</v>
      </c>
      <c r="E4">
        <f t="shared" si="1"/>
        <v>1.66</v>
      </c>
    </row>
    <row r="5" spans="1:5" x14ac:dyDescent="0.35">
      <c r="A5" t="s">
        <v>129</v>
      </c>
      <c r="B5" t="s">
        <v>17</v>
      </c>
      <c r="C5" t="s">
        <v>131</v>
      </c>
      <c r="D5">
        <f t="shared" si="0"/>
        <v>2</v>
      </c>
      <c r="E5">
        <f t="shared" si="1"/>
        <v>1.79</v>
      </c>
    </row>
    <row r="6" spans="1:5" x14ac:dyDescent="0.35">
      <c r="A6" t="s">
        <v>96</v>
      </c>
      <c r="B6" t="s">
        <v>17</v>
      </c>
      <c r="C6" t="s">
        <v>99</v>
      </c>
      <c r="D6">
        <f t="shared" si="0"/>
        <v>2</v>
      </c>
      <c r="E6">
        <f t="shared" si="1"/>
        <v>1.87</v>
      </c>
    </row>
    <row r="7" spans="1:5" x14ac:dyDescent="0.35">
      <c r="A7" t="s">
        <v>117</v>
      </c>
      <c r="B7" t="s">
        <v>77</v>
      </c>
      <c r="C7" t="s">
        <v>120</v>
      </c>
      <c r="D7">
        <f t="shared" si="0"/>
        <v>3</v>
      </c>
      <c r="E7">
        <f t="shared" si="1"/>
        <v>2.1</v>
      </c>
    </row>
    <row r="8" spans="1:5" x14ac:dyDescent="0.35">
      <c r="A8" t="s">
        <v>107</v>
      </c>
      <c r="B8" t="s">
        <v>77</v>
      </c>
      <c r="C8" t="s">
        <v>110</v>
      </c>
      <c r="D8">
        <f t="shared" si="0"/>
        <v>3</v>
      </c>
      <c r="E8">
        <f t="shared" si="1"/>
        <v>2.52</v>
      </c>
    </row>
    <row r="9" spans="1:5" x14ac:dyDescent="0.35">
      <c r="A9" t="s">
        <v>123</v>
      </c>
      <c r="B9" t="s">
        <v>77</v>
      </c>
      <c r="C9" t="s">
        <v>126</v>
      </c>
      <c r="D9">
        <f t="shared" si="0"/>
        <v>3</v>
      </c>
      <c r="E9">
        <f t="shared" si="1"/>
        <v>2.71</v>
      </c>
    </row>
    <row r="10" spans="1:5" x14ac:dyDescent="0.35">
      <c r="A10" t="s">
        <v>82</v>
      </c>
      <c r="B10" t="s">
        <v>77</v>
      </c>
      <c r="C10" t="s">
        <v>84</v>
      </c>
      <c r="D10">
        <f t="shared" si="0"/>
        <v>3</v>
      </c>
      <c r="E10">
        <f t="shared" si="1"/>
        <v>2.96</v>
      </c>
    </row>
    <row r="11" spans="1:5" x14ac:dyDescent="0.35">
      <c r="A11" t="s">
        <v>15</v>
      </c>
      <c r="B11" t="s">
        <v>17</v>
      </c>
      <c r="C11" t="s">
        <v>19</v>
      </c>
      <c r="D11">
        <f t="shared" si="0"/>
        <v>2</v>
      </c>
      <c r="E11">
        <f t="shared" si="1"/>
        <v>3.02</v>
      </c>
    </row>
    <row r="12" spans="1:5" x14ac:dyDescent="0.35">
      <c r="A12" t="s">
        <v>21</v>
      </c>
      <c r="B12" t="s">
        <v>23</v>
      </c>
      <c r="C12" t="s">
        <v>12</v>
      </c>
      <c r="D12">
        <f t="shared" si="0"/>
        <v>4</v>
      </c>
      <c r="E12">
        <f t="shared" si="1"/>
        <v>3.1</v>
      </c>
    </row>
    <row r="13" spans="1:5" x14ac:dyDescent="0.35">
      <c r="A13" t="s">
        <v>8</v>
      </c>
      <c r="B13" t="s">
        <v>10</v>
      </c>
      <c r="C13" t="s">
        <v>12</v>
      </c>
      <c r="D13">
        <f t="shared" si="0"/>
        <v>5</v>
      </c>
      <c r="E13">
        <f t="shared" si="1"/>
        <v>3.1</v>
      </c>
    </row>
    <row r="14" spans="1:5" x14ac:dyDescent="0.35">
      <c r="A14" t="s">
        <v>75</v>
      </c>
      <c r="B14" t="s">
        <v>77</v>
      </c>
      <c r="C14" t="s">
        <v>79</v>
      </c>
      <c r="D14">
        <f t="shared" si="0"/>
        <v>3</v>
      </c>
      <c r="E14">
        <f t="shared" si="1"/>
        <v>3.4</v>
      </c>
    </row>
    <row r="15" spans="1:5" x14ac:dyDescent="0.35">
      <c r="A15" t="s">
        <v>138</v>
      </c>
      <c r="B15" t="s">
        <v>77</v>
      </c>
      <c r="C15" t="s">
        <v>141</v>
      </c>
      <c r="D15">
        <f t="shared" si="0"/>
        <v>3</v>
      </c>
      <c r="E15">
        <f t="shared" si="1"/>
        <v>3.49</v>
      </c>
    </row>
    <row r="16" spans="1:5" x14ac:dyDescent="0.35">
      <c r="A16" t="s">
        <v>87</v>
      </c>
      <c r="B16" t="s">
        <v>77</v>
      </c>
      <c r="C16" t="s">
        <v>90</v>
      </c>
      <c r="D16">
        <f t="shared" si="0"/>
        <v>3</v>
      </c>
      <c r="E16">
        <f t="shared" si="1"/>
        <v>4.0999999999999996</v>
      </c>
    </row>
    <row r="17" spans="1:5" x14ac:dyDescent="0.35">
      <c r="A17" t="s">
        <v>92</v>
      </c>
      <c r="B17" t="s">
        <v>77</v>
      </c>
      <c r="C17" t="s">
        <v>95</v>
      </c>
      <c r="D17">
        <f t="shared" si="0"/>
        <v>3</v>
      </c>
      <c r="E17">
        <f t="shared" si="1"/>
        <v>4.51</v>
      </c>
    </row>
    <row r="18" spans="1:5" x14ac:dyDescent="0.35">
      <c r="A18" t="s">
        <v>27</v>
      </c>
      <c r="B18" t="s">
        <v>29</v>
      </c>
      <c r="C18" t="s">
        <v>31</v>
      </c>
      <c r="D18">
        <f t="shared" si="0"/>
        <v>6</v>
      </c>
      <c r="E18">
        <f t="shared" si="1"/>
        <v>4.53</v>
      </c>
    </row>
    <row r="19" spans="1:5" x14ac:dyDescent="0.35">
      <c r="A19" t="s">
        <v>68</v>
      </c>
      <c r="B19" t="s">
        <v>70</v>
      </c>
      <c r="C19" t="s">
        <v>72</v>
      </c>
      <c r="D19">
        <f t="shared" si="0"/>
        <v>7</v>
      </c>
      <c r="E19">
        <f t="shared" si="1"/>
        <v>5.38</v>
      </c>
    </row>
    <row r="20" spans="1:5" x14ac:dyDescent="0.35">
      <c r="A20" t="s">
        <v>64</v>
      </c>
      <c r="B20" t="s">
        <v>23</v>
      </c>
      <c r="C20" t="s">
        <v>67</v>
      </c>
      <c r="D20">
        <f t="shared" si="0"/>
        <v>4</v>
      </c>
      <c r="E20">
        <f t="shared" si="1"/>
        <v>6.11</v>
      </c>
    </row>
    <row r="21" spans="1:5" x14ac:dyDescent="0.35">
      <c r="A21" t="s">
        <v>101</v>
      </c>
      <c r="B21" t="s">
        <v>59</v>
      </c>
      <c r="C21" t="s">
        <v>104</v>
      </c>
      <c r="D21">
        <f t="shared" si="0"/>
        <v>9</v>
      </c>
      <c r="E21">
        <f t="shared" si="1"/>
        <v>6.4</v>
      </c>
    </row>
    <row r="22" spans="1:5" x14ac:dyDescent="0.35">
      <c r="A22" t="s">
        <v>44</v>
      </c>
      <c r="B22" t="s">
        <v>46</v>
      </c>
      <c r="C22" t="s">
        <v>48</v>
      </c>
      <c r="D22">
        <f t="shared" si="0"/>
        <v>8</v>
      </c>
      <c r="E22">
        <f t="shared" si="1"/>
        <v>6.69</v>
      </c>
    </row>
    <row r="23" spans="1:5" x14ac:dyDescent="0.35">
      <c r="A23" t="s">
        <v>57</v>
      </c>
      <c r="B23" t="s">
        <v>59</v>
      </c>
      <c r="C23" t="s">
        <v>61</v>
      </c>
      <c r="D23">
        <f t="shared" si="0"/>
        <v>9</v>
      </c>
      <c r="E23">
        <f t="shared" si="1"/>
        <v>11.48</v>
      </c>
    </row>
    <row r="24" spans="1:5" x14ac:dyDescent="0.35">
      <c r="A24" t="s">
        <v>50</v>
      </c>
      <c r="B24" t="s">
        <v>52</v>
      </c>
      <c r="C24" t="s">
        <v>54</v>
      </c>
      <c r="D24">
        <f t="shared" si="0"/>
        <v>10</v>
      </c>
      <c r="E24">
        <f t="shared" si="1"/>
        <v>11.67</v>
      </c>
    </row>
    <row r="25" spans="1:5" x14ac:dyDescent="0.35">
      <c r="A25" t="s">
        <v>37</v>
      </c>
      <c r="B25" t="s">
        <v>39</v>
      </c>
      <c r="C25" t="s">
        <v>41</v>
      </c>
      <c r="D25">
        <f t="shared" si="0"/>
        <v>13</v>
      </c>
      <c r="E25">
        <f t="shared" si="1"/>
        <v>23.36</v>
      </c>
    </row>
  </sheetData>
  <sortState xmlns:xlrd2="http://schemas.microsoft.com/office/spreadsheetml/2017/richdata2" ref="A2:E26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58C37-95F4-41B0-A5E5-39C2B13C59F8}">
  <dimension ref="A1:K35"/>
  <sheetViews>
    <sheetView workbookViewId="0">
      <selection activeCell="H32" sqref="H32"/>
    </sheetView>
  </sheetViews>
  <sheetFormatPr defaultRowHeight="14.5" x14ac:dyDescent="0.35"/>
  <cols>
    <col min="2" max="2" width="10.453125" bestFit="1" customWidth="1"/>
    <col min="4" max="4" width="11.81640625" bestFit="1" customWidth="1"/>
    <col min="5" max="6" width="18.90625" bestFit="1" customWidth="1"/>
    <col min="7" max="7" width="23.54296875" bestFit="1" customWidth="1"/>
    <col min="8" max="8" width="24.26953125" bestFit="1" customWidth="1"/>
    <col min="10" max="10" width="23.81640625" bestFit="1" customWidth="1"/>
  </cols>
  <sheetData>
    <row r="1" spans="1:11" x14ac:dyDescent="0.35">
      <c r="A1" t="s">
        <v>145</v>
      </c>
      <c r="B1" t="s">
        <v>146</v>
      </c>
      <c r="C1" t="s">
        <v>147</v>
      </c>
      <c r="D1" t="s">
        <v>148</v>
      </c>
      <c r="E1" t="s">
        <v>149</v>
      </c>
      <c r="F1" t="s">
        <v>150</v>
      </c>
      <c r="G1" t="s">
        <v>151</v>
      </c>
      <c r="H1" t="s">
        <v>152</v>
      </c>
      <c r="J1" t="s">
        <v>153</v>
      </c>
      <c r="K1">
        <f>COUNT(C2:C25)</f>
        <v>24</v>
      </c>
    </row>
    <row r="2" spans="1:11" x14ac:dyDescent="0.35">
      <c r="A2">
        <v>1</v>
      </c>
      <c r="B2" t="s">
        <v>34</v>
      </c>
      <c r="C2">
        <v>1</v>
      </c>
      <c r="D2">
        <f t="shared" ref="D2:D25" si="0">LOG(C2)</f>
        <v>0</v>
      </c>
      <c r="E2">
        <f t="shared" ref="E2:E25" si="1">(D2-$K$3)^2</f>
        <v>0.32937927143750279</v>
      </c>
      <c r="F2">
        <f t="shared" ref="F2:F25" si="2">(D2-$K$3)^3</f>
        <v>-0.18903594682062935</v>
      </c>
      <c r="G2">
        <f t="shared" ref="G2:G25" si="3">($K$1+1)/A2</f>
        <v>25</v>
      </c>
      <c r="H2">
        <f t="shared" ref="H2:H25" si="4">1/G2</f>
        <v>0.04</v>
      </c>
      <c r="J2" t="s">
        <v>154</v>
      </c>
      <c r="K2">
        <f>AVERAGE(C2:C25)</f>
        <v>4.583333333333333</v>
      </c>
    </row>
    <row r="3" spans="1:11" x14ac:dyDescent="0.35">
      <c r="A3">
        <v>2</v>
      </c>
      <c r="B3" t="s">
        <v>15</v>
      </c>
      <c r="C3">
        <v>2</v>
      </c>
      <c r="D3">
        <f t="shared" si="0"/>
        <v>0.3010299956639812</v>
      </c>
      <c r="E3">
        <f t="shared" si="1"/>
        <v>7.4466626997766669E-2</v>
      </c>
      <c r="F3">
        <f t="shared" si="2"/>
        <v>-2.0320880600275312E-2</v>
      </c>
      <c r="G3">
        <f t="shared" si="3"/>
        <v>12.5</v>
      </c>
      <c r="H3">
        <f t="shared" si="4"/>
        <v>0.08</v>
      </c>
      <c r="J3" t="s">
        <v>155</v>
      </c>
      <c r="K3">
        <f>AVERAGE(D2:D25)</f>
        <v>0.57391573548518671</v>
      </c>
    </row>
    <row r="4" spans="1:11" x14ac:dyDescent="0.35">
      <c r="A4">
        <v>3</v>
      </c>
      <c r="B4" t="s">
        <v>96</v>
      </c>
      <c r="C4">
        <v>2</v>
      </c>
      <c r="D4">
        <f t="shared" si="0"/>
        <v>0.3010299956639812</v>
      </c>
      <c r="E4">
        <f t="shared" si="1"/>
        <v>7.4466626997766669E-2</v>
      </c>
      <c r="F4">
        <f t="shared" si="2"/>
        <v>-2.0320880600275312E-2</v>
      </c>
      <c r="G4">
        <f t="shared" si="3"/>
        <v>8.3333333333333339</v>
      </c>
      <c r="H4">
        <f t="shared" si="4"/>
        <v>0.12</v>
      </c>
      <c r="J4" t="s">
        <v>156</v>
      </c>
      <c r="K4">
        <f>SUM(E2:E25)</f>
        <v>1.7799707599718724</v>
      </c>
    </row>
    <row r="5" spans="1:11" x14ac:dyDescent="0.35">
      <c r="A5">
        <v>4</v>
      </c>
      <c r="B5" t="s">
        <v>112</v>
      </c>
      <c r="C5">
        <v>2</v>
      </c>
      <c r="D5">
        <f t="shared" si="0"/>
        <v>0.3010299956639812</v>
      </c>
      <c r="E5">
        <f t="shared" si="1"/>
        <v>7.4466626997766669E-2</v>
      </c>
      <c r="F5">
        <f t="shared" si="2"/>
        <v>-2.0320880600275312E-2</v>
      </c>
      <c r="G5">
        <f t="shared" si="3"/>
        <v>6.25</v>
      </c>
      <c r="H5">
        <f t="shared" si="4"/>
        <v>0.16</v>
      </c>
      <c r="J5" t="s">
        <v>157</v>
      </c>
      <c r="K5">
        <f>SUM(F2:F25)</f>
        <v>0.11310472331533097</v>
      </c>
    </row>
    <row r="6" spans="1:11" x14ac:dyDescent="0.35">
      <c r="A6">
        <v>5</v>
      </c>
      <c r="B6" t="s">
        <v>129</v>
      </c>
      <c r="C6">
        <v>2</v>
      </c>
      <c r="D6">
        <f t="shared" si="0"/>
        <v>0.3010299956639812</v>
      </c>
      <c r="E6">
        <f t="shared" si="1"/>
        <v>7.4466626997766669E-2</v>
      </c>
      <c r="F6">
        <f t="shared" si="2"/>
        <v>-2.0320880600275312E-2</v>
      </c>
      <c r="G6">
        <f t="shared" si="3"/>
        <v>5</v>
      </c>
      <c r="H6">
        <f t="shared" si="4"/>
        <v>0.2</v>
      </c>
      <c r="J6" t="s">
        <v>158</v>
      </c>
      <c r="K6">
        <f>VAR(D2:D25)</f>
        <v>7.7390033042255293E-2</v>
      </c>
    </row>
    <row r="7" spans="1:11" x14ac:dyDescent="0.35">
      <c r="A7">
        <v>6</v>
      </c>
      <c r="B7" t="s">
        <v>133</v>
      </c>
      <c r="C7">
        <v>2</v>
      </c>
      <c r="D7">
        <f t="shared" si="0"/>
        <v>0.3010299956639812</v>
      </c>
      <c r="E7">
        <f t="shared" si="1"/>
        <v>7.4466626997766669E-2</v>
      </c>
      <c r="F7">
        <f t="shared" si="2"/>
        <v>-2.0320880600275312E-2</v>
      </c>
      <c r="G7">
        <f t="shared" si="3"/>
        <v>4.166666666666667</v>
      </c>
      <c r="H7">
        <f t="shared" si="4"/>
        <v>0.24</v>
      </c>
      <c r="J7" t="s">
        <v>159</v>
      </c>
      <c r="K7">
        <f>STDEV(D2:D25)</f>
        <v>0.2781906415432685</v>
      </c>
    </row>
    <row r="8" spans="1:11" x14ac:dyDescent="0.35">
      <c r="A8">
        <v>7</v>
      </c>
      <c r="B8" t="s">
        <v>75</v>
      </c>
      <c r="C8">
        <v>3</v>
      </c>
      <c r="D8">
        <f t="shared" si="0"/>
        <v>0.47712125471966244</v>
      </c>
      <c r="E8">
        <f t="shared" si="1"/>
        <v>9.3691715066674484E-3</v>
      </c>
      <c r="F8">
        <f t="shared" si="2"/>
        <v>-9.0688409119102039E-4</v>
      </c>
      <c r="G8">
        <f t="shared" si="3"/>
        <v>3.5714285714285716</v>
      </c>
      <c r="H8">
        <f t="shared" si="4"/>
        <v>0.27999999999999997</v>
      </c>
      <c r="J8" t="s">
        <v>160</v>
      </c>
      <c r="K8">
        <f>SKEW(D2:D25)</f>
        <v>0.24918042282044792</v>
      </c>
    </row>
    <row r="9" spans="1:11" x14ac:dyDescent="0.35">
      <c r="A9">
        <v>8</v>
      </c>
      <c r="B9" t="s">
        <v>82</v>
      </c>
      <c r="C9">
        <v>3</v>
      </c>
      <c r="D9">
        <f t="shared" si="0"/>
        <v>0.47712125471966244</v>
      </c>
      <c r="E9">
        <f t="shared" si="1"/>
        <v>9.3691715066674484E-3</v>
      </c>
      <c r="F9">
        <f t="shared" si="2"/>
        <v>-9.0688409119102039E-4</v>
      </c>
      <c r="G9">
        <f t="shared" si="3"/>
        <v>3.125</v>
      </c>
      <c r="H9">
        <f t="shared" si="4"/>
        <v>0.32</v>
      </c>
      <c r="J9" t="s">
        <v>161</v>
      </c>
      <c r="K9">
        <v>0.2</v>
      </c>
    </row>
    <row r="10" spans="1:11" x14ac:dyDescent="0.35">
      <c r="A10">
        <v>9</v>
      </c>
      <c r="B10" t="s">
        <v>87</v>
      </c>
      <c r="C10">
        <v>3</v>
      </c>
      <c r="D10">
        <f t="shared" si="0"/>
        <v>0.47712125471966244</v>
      </c>
      <c r="E10">
        <f t="shared" si="1"/>
        <v>9.3691715066674484E-3</v>
      </c>
      <c r="F10">
        <f t="shared" si="2"/>
        <v>-9.0688409119102039E-4</v>
      </c>
      <c r="G10">
        <f t="shared" si="3"/>
        <v>2.7777777777777777</v>
      </c>
      <c r="H10">
        <f t="shared" si="4"/>
        <v>0.36</v>
      </c>
      <c r="J10" t="s">
        <v>162</v>
      </c>
      <c r="K10">
        <v>0.3</v>
      </c>
    </row>
    <row r="11" spans="1:11" x14ac:dyDescent="0.35">
      <c r="A11">
        <v>10</v>
      </c>
      <c r="B11" t="s">
        <v>92</v>
      </c>
      <c r="C11">
        <v>3</v>
      </c>
      <c r="D11">
        <f t="shared" si="0"/>
        <v>0.47712125471966244</v>
      </c>
      <c r="E11">
        <f t="shared" si="1"/>
        <v>9.3691715066674484E-3</v>
      </c>
      <c r="F11">
        <f t="shared" si="2"/>
        <v>-9.0688409119102039E-4</v>
      </c>
      <c r="G11">
        <f t="shared" si="3"/>
        <v>2.5</v>
      </c>
      <c r="H11">
        <f t="shared" si="4"/>
        <v>0.4</v>
      </c>
    </row>
    <row r="12" spans="1:11" x14ac:dyDescent="0.35">
      <c r="A12">
        <v>11</v>
      </c>
      <c r="B12" t="s">
        <v>107</v>
      </c>
      <c r="C12">
        <v>3</v>
      </c>
      <c r="D12">
        <f t="shared" si="0"/>
        <v>0.47712125471966244</v>
      </c>
      <c r="E12">
        <f t="shared" si="1"/>
        <v>9.3691715066674484E-3</v>
      </c>
      <c r="F12">
        <f t="shared" si="2"/>
        <v>-9.0688409119102039E-4</v>
      </c>
      <c r="G12">
        <f t="shared" si="3"/>
        <v>2.2727272727272729</v>
      </c>
      <c r="H12">
        <f t="shared" si="4"/>
        <v>0.43999999999999995</v>
      </c>
    </row>
    <row r="13" spans="1:11" x14ac:dyDescent="0.35">
      <c r="A13">
        <v>12</v>
      </c>
      <c r="B13" t="s">
        <v>117</v>
      </c>
      <c r="C13">
        <v>3</v>
      </c>
      <c r="D13">
        <f t="shared" si="0"/>
        <v>0.47712125471966244</v>
      </c>
      <c r="E13">
        <f t="shared" si="1"/>
        <v>9.3691715066674484E-3</v>
      </c>
      <c r="F13">
        <f t="shared" si="2"/>
        <v>-9.0688409119102039E-4</v>
      </c>
      <c r="G13">
        <f t="shared" si="3"/>
        <v>2.0833333333333335</v>
      </c>
      <c r="H13">
        <f t="shared" si="4"/>
        <v>0.48</v>
      </c>
    </row>
    <row r="14" spans="1:11" x14ac:dyDescent="0.35">
      <c r="A14">
        <v>13</v>
      </c>
      <c r="B14" t="s">
        <v>123</v>
      </c>
      <c r="C14">
        <v>3</v>
      </c>
      <c r="D14">
        <f t="shared" si="0"/>
        <v>0.47712125471966244</v>
      </c>
      <c r="E14">
        <f t="shared" si="1"/>
        <v>9.3691715066674484E-3</v>
      </c>
      <c r="F14">
        <f t="shared" si="2"/>
        <v>-9.0688409119102039E-4</v>
      </c>
      <c r="G14">
        <f t="shared" si="3"/>
        <v>1.9230769230769231</v>
      </c>
      <c r="H14">
        <f t="shared" si="4"/>
        <v>0.52</v>
      </c>
    </row>
    <row r="15" spans="1:11" x14ac:dyDescent="0.35">
      <c r="A15">
        <v>14</v>
      </c>
      <c r="B15" t="s">
        <v>138</v>
      </c>
      <c r="C15">
        <v>3</v>
      </c>
      <c r="D15">
        <f t="shared" si="0"/>
        <v>0.47712125471966244</v>
      </c>
      <c r="E15">
        <f t="shared" si="1"/>
        <v>9.3691715066674484E-3</v>
      </c>
      <c r="F15">
        <f t="shared" si="2"/>
        <v>-9.0688409119102039E-4</v>
      </c>
      <c r="G15">
        <f t="shared" si="3"/>
        <v>1.7857142857142858</v>
      </c>
      <c r="H15">
        <f t="shared" si="4"/>
        <v>0.55999999999999994</v>
      </c>
    </row>
    <row r="16" spans="1:11" x14ac:dyDescent="0.35">
      <c r="A16">
        <v>15</v>
      </c>
      <c r="B16" t="s">
        <v>21</v>
      </c>
      <c r="C16">
        <v>4</v>
      </c>
      <c r="D16">
        <f t="shared" si="0"/>
        <v>0.6020599913279624</v>
      </c>
      <c r="E16">
        <f t="shared" si="1"/>
        <v>7.9209913694361356E-4</v>
      </c>
      <c r="F16">
        <f t="shared" si="2"/>
        <v>2.2293040762982879E-5</v>
      </c>
      <c r="G16">
        <f t="shared" si="3"/>
        <v>1.6666666666666667</v>
      </c>
      <c r="H16">
        <f t="shared" si="4"/>
        <v>0.6</v>
      </c>
    </row>
    <row r="17" spans="1:8" x14ac:dyDescent="0.35">
      <c r="A17">
        <v>16</v>
      </c>
      <c r="B17" t="s">
        <v>64</v>
      </c>
      <c r="C17">
        <v>4</v>
      </c>
      <c r="D17">
        <f t="shared" si="0"/>
        <v>0.6020599913279624</v>
      </c>
      <c r="E17">
        <f t="shared" si="1"/>
        <v>7.9209913694361356E-4</v>
      </c>
      <c r="F17">
        <f t="shared" si="2"/>
        <v>2.2293040762982879E-5</v>
      </c>
      <c r="G17">
        <f t="shared" si="3"/>
        <v>1.5625</v>
      </c>
      <c r="H17">
        <f t="shared" si="4"/>
        <v>0.64</v>
      </c>
    </row>
    <row r="18" spans="1:8" x14ac:dyDescent="0.35">
      <c r="A18">
        <v>17</v>
      </c>
      <c r="B18" t="s">
        <v>8</v>
      </c>
      <c r="C18">
        <v>5</v>
      </c>
      <c r="D18">
        <f t="shared" si="0"/>
        <v>0.69897000433601886</v>
      </c>
      <c r="E18">
        <f t="shared" si="1"/>
        <v>1.5638570157816209E-2</v>
      </c>
      <c r="F18">
        <f t="shared" si="2"/>
        <v>1.9556699569581487E-3</v>
      </c>
      <c r="G18">
        <f t="shared" si="3"/>
        <v>1.4705882352941178</v>
      </c>
      <c r="H18">
        <f t="shared" si="4"/>
        <v>0.67999999999999994</v>
      </c>
    </row>
    <row r="19" spans="1:8" x14ac:dyDescent="0.35">
      <c r="A19">
        <v>18</v>
      </c>
      <c r="B19" t="s">
        <v>27</v>
      </c>
      <c r="C19">
        <v>6</v>
      </c>
      <c r="D19">
        <f t="shared" si="0"/>
        <v>0.77815125038364363</v>
      </c>
      <c r="E19">
        <f t="shared" si="1"/>
        <v>4.1712145545837818E-2</v>
      </c>
      <c r="F19">
        <f t="shared" si="2"/>
        <v>8.519101523073563E-3</v>
      </c>
      <c r="G19">
        <f t="shared" si="3"/>
        <v>1.3888888888888888</v>
      </c>
      <c r="H19">
        <f t="shared" si="4"/>
        <v>0.72</v>
      </c>
    </row>
    <row r="20" spans="1:8" x14ac:dyDescent="0.35">
      <c r="A20">
        <v>19</v>
      </c>
      <c r="B20" t="s">
        <v>68</v>
      </c>
      <c r="C20">
        <v>7</v>
      </c>
      <c r="D20">
        <f t="shared" si="0"/>
        <v>0.84509804001425681</v>
      </c>
      <c r="E20">
        <f t="shared" si="1"/>
        <v>7.3539842289697316E-2</v>
      </c>
      <c r="F20">
        <f t="shared" si="2"/>
        <v>1.9942703906824486E-2</v>
      </c>
      <c r="G20">
        <f t="shared" si="3"/>
        <v>1.3157894736842106</v>
      </c>
      <c r="H20">
        <f t="shared" si="4"/>
        <v>0.7599999999999999</v>
      </c>
    </row>
    <row r="21" spans="1:8" x14ac:dyDescent="0.35">
      <c r="A21">
        <v>20</v>
      </c>
      <c r="B21" t="s">
        <v>44</v>
      </c>
      <c r="C21">
        <v>8</v>
      </c>
      <c r="D21">
        <f t="shared" si="0"/>
        <v>0.90308998699194354</v>
      </c>
      <c r="E21">
        <f t="shared" si="1"/>
        <v>0.10835568785503361</v>
      </c>
      <c r="F21">
        <f t="shared" si="2"/>
        <v>3.5667902446180469E-2</v>
      </c>
      <c r="G21">
        <f t="shared" si="3"/>
        <v>1.25</v>
      </c>
      <c r="H21">
        <f t="shared" si="4"/>
        <v>0.8</v>
      </c>
    </row>
    <row r="22" spans="1:8" x14ac:dyDescent="0.35">
      <c r="A22">
        <v>21</v>
      </c>
      <c r="B22" t="s">
        <v>57</v>
      </c>
      <c r="C22">
        <v>9</v>
      </c>
      <c r="D22">
        <f t="shared" si="0"/>
        <v>0.95424250943932487</v>
      </c>
      <c r="E22">
        <f t="shared" si="1"/>
        <v>0.14464845498636211</v>
      </c>
      <c r="F22">
        <f t="shared" si="2"/>
        <v>5.5013680242413474E-2</v>
      </c>
      <c r="G22">
        <f t="shared" si="3"/>
        <v>1.1904761904761905</v>
      </c>
      <c r="H22">
        <f t="shared" si="4"/>
        <v>0.84</v>
      </c>
    </row>
    <row r="23" spans="1:8" x14ac:dyDescent="0.35">
      <c r="A23">
        <v>22</v>
      </c>
      <c r="B23" t="s">
        <v>101</v>
      </c>
      <c r="C23">
        <v>9</v>
      </c>
      <c r="D23">
        <f t="shared" si="0"/>
        <v>0.95424250943932487</v>
      </c>
      <c r="E23">
        <f t="shared" si="1"/>
        <v>0.14464845498636211</v>
      </c>
      <c r="F23">
        <f t="shared" si="2"/>
        <v>5.5013680242413474E-2</v>
      </c>
      <c r="G23">
        <f t="shared" si="3"/>
        <v>1.1363636363636365</v>
      </c>
      <c r="H23">
        <f t="shared" si="4"/>
        <v>0.87999999999999989</v>
      </c>
    </row>
    <row r="24" spans="1:8" x14ac:dyDescent="0.35">
      <c r="A24">
        <v>23</v>
      </c>
      <c r="B24" t="s">
        <v>50</v>
      </c>
      <c r="C24">
        <v>10</v>
      </c>
      <c r="D24">
        <f t="shared" si="0"/>
        <v>1</v>
      </c>
      <c r="E24">
        <f t="shared" si="1"/>
        <v>0.18154780046712937</v>
      </c>
      <c r="F24">
        <f t="shared" si="2"/>
        <v>7.7354661036318897E-2</v>
      </c>
      <c r="G24">
        <f t="shared" si="3"/>
        <v>1.0869565217391304</v>
      </c>
      <c r="H24">
        <f t="shared" si="4"/>
        <v>0.92</v>
      </c>
    </row>
    <row r="25" spans="1:8" x14ac:dyDescent="0.35">
      <c r="A25">
        <v>24</v>
      </c>
      <c r="B25" t="s">
        <v>37</v>
      </c>
      <c r="C25">
        <v>13</v>
      </c>
      <c r="D25">
        <f t="shared" si="0"/>
        <v>1.1139433523068367</v>
      </c>
      <c r="E25">
        <f t="shared" si="1"/>
        <v>0.29162982693007083</v>
      </c>
      <c r="F25">
        <f t="shared" si="2"/>
        <v>0.1574881604311564</v>
      </c>
      <c r="G25">
        <f t="shared" si="3"/>
        <v>1.0416666666666667</v>
      </c>
      <c r="H25">
        <f t="shared" si="4"/>
        <v>0.96</v>
      </c>
    </row>
    <row r="28" spans="1:8" x14ac:dyDescent="0.35">
      <c r="B28" t="s">
        <v>163</v>
      </c>
      <c r="C28" t="s">
        <v>168</v>
      </c>
      <c r="D28" t="s">
        <v>169</v>
      </c>
      <c r="E28" t="s">
        <v>164</v>
      </c>
      <c r="F28" t="s">
        <v>165</v>
      </c>
      <c r="G28" t="s">
        <v>166</v>
      </c>
      <c r="H28" s="1" t="s">
        <v>167</v>
      </c>
    </row>
    <row r="29" spans="1:8" x14ac:dyDescent="0.35">
      <c r="B29">
        <v>2</v>
      </c>
      <c r="C29">
        <v>-3.3000000000000002E-2</v>
      </c>
      <c r="D29">
        <v>-0.05</v>
      </c>
      <c r="E29">
        <f>(C29-D29)/($K$9-$K$10)</f>
        <v>-0.17000000000000004</v>
      </c>
      <c r="F29" s="2">
        <f>C29+(E29*($K$8-$K$9))</f>
        <v>-4.1360671879476146E-2</v>
      </c>
      <c r="G29" s="2">
        <f t="shared" ref="G29:G35" si="5">$K$3+(F29*$K$7)</f>
        <v>0.56240958364037463</v>
      </c>
      <c r="H29" s="3">
        <f t="shared" ref="H29:H35" si="6">10^G29</f>
        <v>3.6509810906941662</v>
      </c>
    </row>
    <row r="30" spans="1:8" x14ac:dyDescent="0.35">
      <c r="B30">
        <v>5</v>
      </c>
      <c r="C30">
        <v>0.83</v>
      </c>
      <c r="D30">
        <v>0.82399999999999995</v>
      </c>
      <c r="E30">
        <f t="shared" ref="E30:E35" si="7">(C30-D30)/($K$9-$K$10)</f>
        <v>-6.0000000000000067E-2</v>
      </c>
      <c r="F30" s="2">
        <f t="shared" ref="F30:F35" si="8">C30+(E30*($K$8-$K$9))</f>
        <v>0.8270491746307731</v>
      </c>
      <c r="G30" s="2">
        <f t="shared" si="5"/>
        <v>0.80399307596355218</v>
      </c>
      <c r="H30" s="3">
        <f t="shared" si="6"/>
        <v>6.3678536844125517</v>
      </c>
    </row>
    <row r="31" spans="1:8" x14ac:dyDescent="0.35">
      <c r="B31">
        <v>10</v>
      </c>
      <c r="C31">
        <v>1.3009999999999999</v>
      </c>
      <c r="D31">
        <v>1.3089999999999999</v>
      </c>
      <c r="E31">
        <f t="shared" si="7"/>
        <v>8.0000000000000085E-2</v>
      </c>
      <c r="F31" s="2">
        <f t="shared" si="8"/>
        <v>1.3049344338256357</v>
      </c>
      <c r="G31" s="2">
        <f t="shared" si="5"/>
        <v>0.93693628280304209</v>
      </c>
      <c r="H31" s="3">
        <f t="shared" si="6"/>
        <v>8.6484102494954325</v>
      </c>
    </row>
    <row r="32" spans="1:8" x14ac:dyDescent="0.35">
      <c r="B32">
        <v>25</v>
      </c>
      <c r="C32">
        <v>1.8180000000000001</v>
      </c>
      <c r="D32">
        <v>1.849</v>
      </c>
      <c r="E32">
        <f t="shared" si="7"/>
        <v>0.30999999999999922</v>
      </c>
      <c r="F32" s="2">
        <f t="shared" si="8"/>
        <v>1.833245931074339</v>
      </c>
      <c r="G32" s="2">
        <f t="shared" si="5"/>
        <v>1.0839075971573435</v>
      </c>
      <c r="H32" s="3">
        <f t="shared" si="6"/>
        <v>12.131307107536578</v>
      </c>
    </row>
    <row r="33" spans="2:8" x14ac:dyDescent="0.35">
      <c r="B33">
        <v>50</v>
      </c>
      <c r="C33">
        <v>2.1589999999999998</v>
      </c>
      <c r="D33">
        <v>2.2109999999999999</v>
      </c>
      <c r="E33">
        <f t="shared" si="7"/>
        <v>0.52000000000000057</v>
      </c>
      <c r="F33" s="2">
        <f t="shared" si="8"/>
        <v>2.1845738198666327</v>
      </c>
      <c r="G33" s="2">
        <f t="shared" si="5"/>
        <v>1.181643727932514</v>
      </c>
      <c r="H33" s="3">
        <f t="shared" si="6"/>
        <v>15.193006650063996</v>
      </c>
    </row>
    <row r="34" spans="2:8" x14ac:dyDescent="0.35">
      <c r="B34">
        <v>100</v>
      </c>
      <c r="C34">
        <v>2.472</v>
      </c>
      <c r="D34">
        <v>2.544</v>
      </c>
      <c r="E34">
        <f t="shared" si="7"/>
        <v>0.72000000000000075</v>
      </c>
      <c r="F34" s="2">
        <f t="shared" si="8"/>
        <v>2.5074099044307223</v>
      </c>
      <c r="G34" s="2">
        <f t="shared" si="5"/>
        <v>1.2714537054107149</v>
      </c>
      <c r="H34" s="3">
        <f t="shared" si="6"/>
        <v>18.683305077815366</v>
      </c>
    </row>
    <row r="35" spans="2:8" x14ac:dyDescent="0.35">
      <c r="B35">
        <v>200</v>
      </c>
      <c r="C35">
        <v>2.7629999999999999</v>
      </c>
      <c r="D35">
        <v>2.8559999999999999</v>
      </c>
      <c r="E35">
        <f t="shared" si="7"/>
        <v>0.92999999999999994</v>
      </c>
      <c r="F35" s="2">
        <f t="shared" si="8"/>
        <v>2.8087377932230164</v>
      </c>
      <c r="G35" s="2">
        <f t="shared" si="5"/>
        <v>1.3552803041087218</v>
      </c>
      <c r="H35" s="3">
        <f t="shared" si="6"/>
        <v>22.661064353170637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619E8-0CBA-4B60-8C3E-5783A1B33095}">
  <dimension ref="A1:K35"/>
  <sheetViews>
    <sheetView tabSelected="1" workbookViewId="0">
      <selection activeCell="C6" sqref="C6"/>
    </sheetView>
  </sheetViews>
  <sheetFormatPr defaultRowHeight="14.5" x14ac:dyDescent="0.35"/>
  <cols>
    <col min="2" max="2" width="10.453125" bestFit="1" customWidth="1"/>
    <col min="4" max="4" width="11.81640625" bestFit="1" customWidth="1"/>
    <col min="5" max="6" width="18.90625" bestFit="1" customWidth="1"/>
    <col min="7" max="7" width="23.54296875" bestFit="1" customWidth="1"/>
    <col min="8" max="8" width="24.26953125" bestFit="1" customWidth="1"/>
    <col min="10" max="10" width="23.81640625" bestFit="1" customWidth="1"/>
  </cols>
  <sheetData>
    <row r="1" spans="1:11" x14ac:dyDescent="0.35">
      <c r="A1" t="s">
        <v>145</v>
      </c>
      <c r="B1" t="s">
        <v>146</v>
      </c>
      <c r="C1" t="s">
        <v>147</v>
      </c>
      <c r="D1" t="s">
        <v>148</v>
      </c>
      <c r="E1" t="s">
        <v>149</v>
      </c>
      <c r="F1" t="s">
        <v>150</v>
      </c>
      <c r="G1" t="s">
        <v>151</v>
      </c>
      <c r="H1" t="s">
        <v>152</v>
      </c>
      <c r="J1" t="s">
        <v>153</v>
      </c>
      <c r="K1">
        <f>COUNT(C2:C25)</f>
        <v>24</v>
      </c>
    </row>
    <row r="2" spans="1:11" x14ac:dyDescent="0.35">
      <c r="A2">
        <v>1</v>
      </c>
      <c r="B2" t="s">
        <v>34</v>
      </c>
      <c r="C2">
        <v>1.1100000000000001</v>
      </c>
      <c r="D2">
        <f t="shared" ref="D2:D25" si="0">LOG(C2)</f>
        <v>4.5322978786657475E-2</v>
      </c>
      <c r="E2">
        <f t="shared" ref="E2:E25" si="1">(D2-$K$3)^2</f>
        <v>0.27718735949349704</v>
      </c>
      <c r="F2">
        <f t="shared" ref="F2:F25" si="2">(D2-$K$3)^3</f>
        <v>-0.14593522500541606</v>
      </c>
      <c r="G2">
        <f t="shared" ref="G2:G25" si="3">($K$1+1)/A2</f>
        <v>25</v>
      </c>
      <c r="H2">
        <f t="shared" ref="H2:H25" si="4">1/G2</f>
        <v>0.04</v>
      </c>
      <c r="J2" t="s">
        <v>154</v>
      </c>
      <c r="K2">
        <f>AVERAGE(C2:C25)</f>
        <v>4.9437500000000005</v>
      </c>
    </row>
    <row r="3" spans="1:11" x14ac:dyDescent="0.35">
      <c r="A3">
        <v>2</v>
      </c>
      <c r="B3" t="s">
        <v>112</v>
      </c>
      <c r="C3">
        <v>1.59</v>
      </c>
      <c r="D3">
        <f t="shared" si="0"/>
        <v>0.20139712432045151</v>
      </c>
      <c r="E3">
        <f t="shared" si="1"/>
        <v>0.13720483730871111</v>
      </c>
      <c r="F3">
        <f t="shared" si="2"/>
        <v>-5.0822278852949869E-2</v>
      </c>
      <c r="G3">
        <f t="shared" si="3"/>
        <v>12.5</v>
      </c>
      <c r="H3">
        <f t="shared" si="4"/>
        <v>0.08</v>
      </c>
      <c r="J3" t="s">
        <v>155</v>
      </c>
      <c r="K3">
        <f>AVERAGE(D2:D25)</f>
        <v>0.57180883756493184</v>
      </c>
    </row>
    <row r="4" spans="1:11" x14ac:dyDescent="0.35">
      <c r="A4">
        <v>3</v>
      </c>
      <c r="B4" t="s">
        <v>133</v>
      </c>
      <c r="C4">
        <v>1.66</v>
      </c>
      <c r="D4">
        <f t="shared" si="0"/>
        <v>0.22010808804005508</v>
      </c>
      <c r="E4">
        <f t="shared" si="1"/>
        <v>0.12369341721636008</v>
      </c>
      <c r="F4">
        <f t="shared" si="2"/>
        <v>-4.3503067546287133E-2</v>
      </c>
      <c r="G4">
        <f t="shared" si="3"/>
        <v>8.3333333333333339</v>
      </c>
      <c r="H4">
        <f t="shared" si="4"/>
        <v>0.12</v>
      </c>
      <c r="J4" t="s">
        <v>156</v>
      </c>
      <c r="K4">
        <f>SUM(E2:E25)</f>
        <v>2.1985699925393023</v>
      </c>
    </row>
    <row r="5" spans="1:11" x14ac:dyDescent="0.35">
      <c r="A5">
        <v>4</v>
      </c>
      <c r="B5" t="s">
        <v>129</v>
      </c>
      <c r="C5">
        <v>1.79</v>
      </c>
      <c r="D5">
        <f t="shared" si="0"/>
        <v>0.2528530309798932</v>
      </c>
      <c r="E5">
        <f t="shared" si="1"/>
        <v>0.10173280655431258</v>
      </c>
      <c r="F5">
        <f t="shared" si="2"/>
        <v>-3.2448269370690473E-2</v>
      </c>
      <c r="G5">
        <f t="shared" si="3"/>
        <v>6.25</v>
      </c>
      <c r="H5">
        <f t="shared" si="4"/>
        <v>0.16</v>
      </c>
      <c r="J5" t="s">
        <v>157</v>
      </c>
      <c r="K5">
        <f>SUM(F2:F25)</f>
        <v>0.46188104133787511</v>
      </c>
    </row>
    <row r="6" spans="1:11" x14ac:dyDescent="0.35">
      <c r="A6">
        <v>5</v>
      </c>
      <c r="B6" t="s">
        <v>96</v>
      </c>
      <c r="C6">
        <v>1.87</v>
      </c>
      <c r="D6">
        <f t="shared" si="0"/>
        <v>0.27184160653649897</v>
      </c>
      <c r="E6">
        <f t="shared" si="1"/>
        <v>8.9980339690865219E-2</v>
      </c>
      <c r="F6">
        <f t="shared" si="2"/>
        <v>-2.6991153344066633E-2</v>
      </c>
      <c r="G6">
        <f t="shared" si="3"/>
        <v>5</v>
      </c>
      <c r="H6">
        <f t="shared" si="4"/>
        <v>0.2</v>
      </c>
      <c r="J6" t="s">
        <v>158</v>
      </c>
      <c r="K6">
        <f>VAR(D2:D25)</f>
        <v>9.5589999675621762E-2</v>
      </c>
    </row>
    <row r="7" spans="1:11" x14ac:dyDescent="0.35">
      <c r="A7">
        <v>6</v>
      </c>
      <c r="B7" t="s">
        <v>117</v>
      </c>
      <c r="C7">
        <v>2.1</v>
      </c>
      <c r="D7">
        <f t="shared" si="0"/>
        <v>0.3222192947339193</v>
      </c>
      <c r="E7">
        <f t="shared" si="1"/>
        <v>6.2294939890593842E-2</v>
      </c>
      <c r="F7">
        <f t="shared" si="2"/>
        <v>-1.5548165567978722E-2</v>
      </c>
      <c r="G7">
        <f t="shared" si="3"/>
        <v>4.166666666666667</v>
      </c>
      <c r="H7">
        <f t="shared" si="4"/>
        <v>0.24</v>
      </c>
      <c r="J7" t="s">
        <v>159</v>
      </c>
      <c r="K7">
        <f>STDEV(D2:D25)</f>
        <v>0.3091763245716298</v>
      </c>
    </row>
    <row r="8" spans="1:11" x14ac:dyDescent="0.35">
      <c r="A8">
        <v>7</v>
      </c>
      <c r="B8" t="s">
        <v>107</v>
      </c>
      <c r="C8">
        <v>2.52</v>
      </c>
      <c r="D8">
        <f t="shared" si="0"/>
        <v>0.40140054078154408</v>
      </c>
      <c r="E8">
        <f t="shared" si="1"/>
        <v>2.9038987612615162E-2</v>
      </c>
      <c r="F8">
        <f t="shared" si="2"/>
        <v>-4.9484844193796451E-3</v>
      </c>
      <c r="G8">
        <f t="shared" si="3"/>
        <v>3.5714285714285716</v>
      </c>
      <c r="H8">
        <f t="shared" si="4"/>
        <v>0.27999999999999997</v>
      </c>
      <c r="J8" t="s">
        <v>160</v>
      </c>
      <c r="K8">
        <f>SKEW(D2:D25)</f>
        <v>0.74126274059825614</v>
      </c>
    </row>
    <row r="9" spans="1:11" x14ac:dyDescent="0.35">
      <c r="A9">
        <v>8</v>
      </c>
      <c r="B9" t="s">
        <v>123</v>
      </c>
      <c r="C9">
        <v>2.71</v>
      </c>
      <c r="D9">
        <f t="shared" si="0"/>
        <v>0.43296929087440572</v>
      </c>
      <c r="E9">
        <f t="shared" si="1"/>
        <v>1.9276419725230781E-2</v>
      </c>
      <c r="F9">
        <f t="shared" si="2"/>
        <v>-2.6763293764673576E-3</v>
      </c>
      <c r="G9">
        <f t="shared" si="3"/>
        <v>3.125</v>
      </c>
      <c r="H9">
        <f t="shared" si="4"/>
        <v>0.32</v>
      </c>
      <c r="J9" t="s">
        <v>161</v>
      </c>
      <c r="K9">
        <v>0.7</v>
      </c>
    </row>
    <row r="10" spans="1:11" x14ac:dyDescent="0.35">
      <c r="A10">
        <v>9</v>
      </c>
      <c r="B10" t="s">
        <v>82</v>
      </c>
      <c r="C10">
        <v>2.96</v>
      </c>
      <c r="D10">
        <f t="shared" si="0"/>
        <v>0.47129171105893858</v>
      </c>
      <c r="E10">
        <f t="shared" si="1"/>
        <v>1.0103692721021853E-2</v>
      </c>
      <c r="F10">
        <f t="shared" si="2"/>
        <v>-1.0155941594166369E-3</v>
      </c>
      <c r="G10">
        <f t="shared" si="3"/>
        <v>2.7777777777777777</v>
      </c>
      <c r="H10">
        <f t="shared" si="4"/>
        <v>0.36</v>
      </c>
      <c r="J10" t="s">
        <v>162</v>
      </c>
      <c r="K10">
        <v>0.8</v>
      </c>
    </row>
    <row r="11" spans="1:11" x14ac:dyDescent="0.35">
      <c r="A11">
        <v>10</v>
      </c>
      <c r="B11" t="s">
        <v>15</v>
      </c>
      <c r="C11">
        <v>3.02</v>
      </c>
      <c r="D11">
        <f t="shared" si="0"/>
        <v>0.48000694295715063</v>
      </c>
      <c r="E11">
        <f t="shared" si="1"/>
        <v>8.4275878535781685E-3</v>
      </c>
      <c r="F11">
        <f t="shared" si="2"/>
        <v>-7.7366853193200011E-4</v>
      </c>
      <c r="G11">
        <f t="shared" si="3"/>
        <v>2.5</v>
      </c>
      <c r="H11">
        <f t="shared" si="4"/>
        <v>0.4</v>
      </c>
    </row>
    <row r="12" spans="1:11" x14ac:dyDescent="0.35">
      <c r="A12">
        <v>11</v>
      </c>
      <c r="B12" t="s">
        <v>21</v>
      </c>
      <c r="C12">
        <v>3.1</v>
      </c>
      <c r="D12">
        <f t="shared" si="0"/>
        <v>0.49136169383427269</v>
      </c>
      <c r="E12">
        <f t="shared" si="1"/>
        <v>6.4717429344213311E-3</v>
      </c>
      <c r="F12">
        <f t="shared" si="2"/>
        <v>-5.2063323403327057E-4</v>
      </c>
      <c r="G12">
        <f t="shared" si="3"/>
        <v>2.2727272727272729</v>
      </c>
      <c r="H12">
        <f t="shared" si="4"/>
        <v>0.43999999999999995</v>
      </c>
    </row>
    <row r="13" spans="1:11" x14ac:dyDescent="0.35">
      <c r="A13">
        <v>12</v>
      </c>
      <c r="B13" t="s">
        <v>8</v>
      </c>
      <c r="C13">
        <v>3.1</v>
      </c>
      <c r="D13">
        <f t="shared" si="0"/>
        <v>0.49136169383427269</v>
      </c>
      <c r="E13">
        <f t="shared" si="1"/>
        <v>6.4717429344213311E-3</v>
      </c>
      <c r="F13">
        <f t="shared" si="2"/>
        <v>-5.2063323403327057E-4</v>
      </c>
      <c r="G13">
        <f t="shared" si="3"/>
        <v>2.0833333333333335</v>
      </c>
      <c r="H13">
        <f t="shared" si="4"/>
        <v>0.48</v>
      </c>
    </row>
    <row r="14" spans="1:11" x14ac:dyDescent="0.35">
      <c r="A14">
        <v>13</v>
      </c>
      <c r="B14" t="s">
        <v>75</v>
      </c>
      <c r="C14">
        <v>3.4</v>
      </c>
      <c r="D14">
        <f t="shared" si="0"/>
        <v>0.53147891704225514</v>
      </c>
      <c r="E14">
        <f t="shared" si="1"/>
        <v>1.6265024893654192E-3</v>
      </c>
      <c r="F14">
        <f t="shared" si="2"/>
        <v>-6.5596716126043163E-5</v>
      </c>
      <c r="G14">
        <f t="shared" si="3"/>
        <v>1.9230769230769231</v>
      </c>
      <c r="H14">
        <f t="shared" si="4"/>
        <v>0.52</v>
      </c>
    </row>
    <row r="15" spans="1:11" x14ac:dyDescent="0.35">
      <c r="A15">
        <v>14</v>
      </c>
      <c r="B15" t="s">
        <v>138</v>
      </c>
      <c r="C15">
        <v>3.49</v>
      </c>
      <c r="D15">
        <f t="shared" si="0"/>
        <v>0.5428254269591799</v>
      </c>
      <c r="E15">
        <f t="shared" si="1"/>
        <v>8.4003809034161384E-4</v>
      </c>
      <c r="F15">
        <f t="shared" si="2"/>
        <v>-2.4347168896842732E-5</v>
      </c>
      <c r="G15">
        <f t="shared" si="3"/>
        <v>1.7857142857142858</v>
      </c>
      <c r="H15">
        <f t="shared" si="4"/>
        <v>0.55999999999999994</v>
      </c>
    </row>
    <row r="16" spans="1:11" x14ac:dyDescent="0.35">
      <c r="A16">
        <v>15</v>
      </c>
      <c r="B16" t="s">
        <v>87</v>
      </c>
      <c r="C16">
        <v>4.0999999999999996</v>
      </c>
      <c r="D16">
        <f t="shared" si="0"/>
        <v>0.61278385671973545</v>
      </c>
      <c r="E16">
        <f t="shared" si="1"/>
        <v>1.6789521947365232E-3</v>
      </c>
      <c r="F16">
        <f t="shared" si="2"/>
        <v>6.8795098339328604E-5</v>
      </c>
      <c r="G16">
        <f t="shared" si="3"/>
        <v>1.6666666666666667</v>
      </c>
      <c r="H16">
        <f t="shared" si="4"/>
        <v>0.6</v>
      </c>
    </row>
    <row r="17" spans="1:8" x14ac:dyDescent="0.35">
      <c r="A17">
        <v>16</v>
      </c>
      <c r="B17" t="s">
        <v>92</v>
      </c>
      <c r="C17">
        <v>4.51</v>
      </c>
      <c r="D17">
        <f t="shared" si="0"/>
        <v>0.65417654187796048</v>
      </c>
      <c r="E17">
        <f t="shared" si="1"/>
        <v>6.784438713798518E-3</v>
      </c>
      <c r="F17">
        <f t="shared" si="2"/>
        <v>5.5881864190802065E-4</v>
      </c>
      <c r="G17">
        <f t="shared" si="3"/>
        <v>1.5625</v>
      </c>
      <c r="H17">
        <f t="shared" si="4"/>
        <v>0.64</v>
      </c>
    </row>
    <row r="18" spans="1:8" x14ac:dyDescent="0.35">
      <c r="A18">
        <v>17</v>
      </c>
      <c r="B18" t="s">
        <v>27</v>
      </c>
      <c r="C18">
        <v>4.53</v>
      </c>
      <c r="D18">
        <f t="shared" si="0"/>
        <v>0.65609820201283187</v>
      </c>
      <c r="E18">
        <f t="shared" si="1"/>
        <v>7.1046969590309135E-3</v>
      </c>
      <c r="F18">
        <f t="shared" si="2"/>
        <v>5.9885039127164372E-4</v>
      </c>
      <c r="G18">
        <f t="shared" si="3"/>
        <v>1.4705882352941178</v>
      </c>
      <c r="H18">
        <f t="shared" si="4"/>
        <v>0.67999999999999994</v>
      </c>
    </row>
    <row r="19" spans="1:8" x14ac:dyDescent="0.35">
      <c r="A19">
        <v>18</v>
      </c>
      <c r="B19" t="s">
        <v>68</v>
      </c>
      <c r="C19">
        <v>5.38</v>
      </c>
      <c r="D19">
        <f t="shared" si="0"/>
        <v>0.7307822756663892</v>
      </c>
      <c r="E19">
        <f t="shared" si="1"/>
        <v>2.5272554021797896E-2</v>
      </c>
      <c r="F19">
        <f t="shared" si="2"/>
        <v>4.0176648024500255E-3</v>
      </c>
      <c r="G19">
        <f t="shared" si="3"/>
        <v>1.3888888888888888</v>
      </c>
      <c r="H19">
        <f t="shared" si="4"/>
        <v>0.72</v>
      </c>
    </row>
    <row r="20" spans="1:8" x14ac:dyDescent="0.35">
      <c r="A20">
        <v>19</v>
      </c>
      <c r="B20" t="s">
        <v>64</v>
      </c>
      <c r="C20">
        <v>6.11</v>
      </c>
      <c r="D20">
        <f t="shared" si="0"/>
        <v>0.78604121024255424</v>
      </c>
      <c r="E20">
        <f t="shared" si="1"/>
        <v>4.5895509503083694E-2</v>
      </c>
      <c r="F20">
        <f t="shared" si="2"/>
        <v>9.832303896093986E-3</v>
      </c>
      <c r="G20">
        <f t="shared" si="3"/>
        <v>1.3157894736842106</v>
      </c>
      <c r="H20">
        <f t="shared" si="4"/>
        <v>0.7599999999999999</v>
      </c>
    </row>
    <row r="21" spans="1:8" x14ac:dyDescent="0.35">
      <c r="A21">
        <v>20</v>
      </c>
      <c r="B21" t="s">
        <v>101</v>
      </c>
      <c r="C21">
        <v>6.4</v>
      </c>
      <c r="D21">
        <f t="shared" si="0"/>
        <v>0.80617997398388719</v>
      </c>
      <c r="E21">
        <f t="shared" si="1"/>
        <v>5.4929829586312581E-2</v>
      </c>
      <c r="F21">
        <f t="shared" si="2"/>
        <v>1.2873966583443636E-2</v>
      </c>
      <c r="G21">
        <f t="shared" si="3"/>
        <v>1.25</v>
      </c>
      <c r="H21">
        <f t="shared" si="4"/>
        <v>0.8</v>
      </c>
    </row>
    <row r="22" spans="1:8" x14ac:dyDescent="0.35">
      <c r="A22">
        <v>21</v>
      </c>
      <c r="B22" t="s">
        <v>44</v>
      </c>
      <c r="C22">
        <v>6.69</v>
      </c>
      <c r="D22">
        <f t="shared" si="0"/>
        <v>0.82542611776782315</v>
      </c>
      <c r="E22">
        <f t="shared" si="1"/>
        <v>6.4321724817511888E-2</v>
      </c>
      <c r="F22">
        <f t="shared" si="2"/>
        <v>1.631310090617618E-2</v>
      </c>
      <c r="G22">
        <f t="shared" si="3"/>
        <v>1.1904761904761905</v>
      </c>
      <c r="H22">
        <f t="shared" si="4"/>
        <v>0.84</v>
      </c>
    </row>
    <row r="23" spans="1:8" x14ac:dyDescent="0.35">
      <c r="A23">
        <v>22</v>
      </c>
      <c r="B23" t="s">
        <v>57</v>
      </c>
      <c r="C23">
        <v>11.48</v>
      </c>
      <c r="D23">
        <f t="shared" si="0"/>
        <v>1.0599418880619547</v>
      </c>
      <c r="E23">
        <f t="shared" si="1"/>
        <v>0.23827387498752903</v>
      </c>
      <c r="F23">
        <f t="shared" si="2"/>
        <v>0.11630935345140882</v>
      </c>
      <c r="G23">
        <f t="shared" si="3"/>
        <v>1.1363636363636365</v>
      </c>
      <c r="H23">
        <f t="shared" si="4"/>
        <v>0.87999999999999989</v>
      </c>
    </row>
    <row r="24" spans="1:8" x14ac:dyDescent="0.35">
      <c r="A24">
        <v>23</v>
      </c>
      <c r="B24" t="s">
        <v>50</v>
      </c>
      <c r="C24">
        <v>11.67</v>
      </c>
      <c r="D24">
        <f t="shared" si="0"/>
        <v>1.0670708560453701</v>
      </c>
      <c r="E24">
        <f t="shared" si="1"/>
        <v>0.24528446694931799</v>
      </c>
      <c r="F24">
        <f t="shared" si="2"/>
        <v>0.12148008020321757</v>
      </c>
      <c r="G24">
        <f t="shared" si="3"/>
        <v>1.0869565217391304</v>
      </c>
      <c r="H24">
        <f t="shared" si="4"/>
        <v>0.92</v>
      </c>
    </row>
    <row r="25" spans="1:8" x14ac:dyDescent="0.35">
      <c r="A25">
        <v>24</v>
      </c>
      <c r="B25" t="s">
        <v>37</v>
      </c>
      <c r="C25">
        <v>23.36</v>
      </c>
      <c r="D25">
        <f t="shared" si="0"/>
        <v>1.3684728384403619</v>
      </c>
      <c r="E25">
        <f t="shared" si="1"/>
        <v>0.63467353029084728</v>
      </c>
      <c r="F25">
        <f t="shared" si="2"/>
        <v>0.50562155389123986</v>
      </c>
      <c r="G25">
        <f t="shared" si="3"/>
        <v>1.0416666666666667</v>
      </c>
      <c r="H25">
        <f t="shared" si="4"/>
        <v>0.96</v>
      </c>
    </row>
    <row r="28" spans="1:8" x14ac:dyDescent="0.35">
      <c r="B28" t="s">
        <v>163</v>
      </c>
      <c r="C28" t="s">
        <v>170</v>
      </c>
      <c r="D28" t="s">
        <v>171</v>
      </c>
      <c r="E28" t="s">
        <v>164</v>
      </c>
      <c r="F28" t="s">
        <v>165</v>
      </c>
      <c r="G28" t="s">
        <v>166</v>
      </c>
      <c r="H28" s="1" t="s">
        <v>167</v>
      </c>
    </row>
    <row r="29" spans="1:8" x14ac:dyDescent="0.35">
      <c r="B29">
        <v>2</v>
      </c>
      <c r="C29">
        <v>-0.11600000000000001</v>
      </c>
      <c r="D29">
        <v>-0.13200000000000001</v>
      </c>
      <c r="E29">
        <f>(C29-D29)/($K$9-$K$10)</f>
        <v>-0.15999999999999986</v>
      </c>
      <c r="F29" s="2">
        <f>C29+(E29*($K$8-$K$9))</f>
        <v>-0.12260203849572099</v>
      </c>
      <c r="G29" s="2">
        <f t="shared" ref="G29:G35" si="5">$K$3+(F29*$K$7)</f>
        <v>0.53390318991783536</v>
      </c>
      <c r="H29" s="3">
        <f t="shared" ref="H29:H35" si="6">10^G29</f>
        <v>3.4190321919156768</v>
      </c>
    </row>
    <row r="30" spans="1:8" x14ac:dyDescent="0.35">
      <c r="B30">
        <v>5</v>
      </c>
      <c r="C30">
        <v>0.79</v>
      </c>
      <c r="D30">
        <v>0.78</v>
      </c>
      <c r="E30">
        <f t="shared" ref="E30:E35" si="7">(C30-D30)/($K$9-$K$10)</f>
        <v>-0.1</v>
      </c>
      <c r="F30" s="2">
        <f t="shared" ref="F30:F35" si="8">C30+(E30*($K$8-$K$9))</f>
        <v>0.78587372594017446</v>
      </c>
      <c r="G30" s="2">
        <f t="shared" si="5"/>
        <v>0.81478238772852729</v>
      </c>
      <c r="H30" s="3">
        <f t="shared" si="6"/>
        <v>6.5280336999469268</v>
      </c>
    </row>
    <row r="31" spans="1:8" x14ac:dyDescent="0.35">
      <c r="B31">
        <v>10</v>
      </c>
      <c r="C31">
        <v>1.333</v>
      </c>
      <c r="D31">
        <v>1.3360000000000001</v>
      </c>
      <c r="E31">
        <f t="shared" si="7"/>
        <v>3.0000000000001109E-2</v>
      </c>
      <c r="F31" s="2">
        <f t="shared" si="8"/>
        <v>1.3342378822179477</v>
      </c>
      <c r="G31" s="2">
        <f t="shared" si="5"/>
        <v>0.98432360209331193</v>
      </c>
      <c r="H31" s="3">
        <f t="shared" si="6"/>
        <v>9.6454746084133962</v>
      </c>
    </row>
    <row r="32" spans="1:8" x14ac:dyDescent="0.35">
      <c r="B32">
        <v>25</v>
      </c>
      <c r="C32">
        <v>1.9670000000000001</v>
      </c>
      <c r="D32">
        <v>1.9930000000000001</v>
      </c>
      <c r="E32">
        <f t="shared" si="7"/>
        <v>0.26</v>
      </c>
      <c r="F32" s="2">
        <f t="shared" si="8"/>
        <v>1.9777283125555467</v>
      </c>
      <c r="G32" s="2">
        <f t="shared" si="5"/>
        <v>1.1832756082421072</v>
      </c>
      <c r="H32" s="3">
        <f t="shared" si="6"/>
        <v>15.250202420515253</v>
      </c>
    </row>
    <row r="33" spans="2:8" x14ac:dyDescent="0.35">
      <c r="B33">
        <v>50</v>
      </c>
      <c r="C33">
        <v>2.407</v>
      </c>
      <c r="D33">
        <v>2.4529999999999998</v>
      </c>
      <c r="E33">
        <f t="shared" si="7"/>
        <v>0.4599999999999978</v>
      </c>
      <c r="F33" s="2">
        <f t="shared" si="8"/>
        <v>2.4259808606751978</v>
      </c>
      <c r="G33" s="2">
        <f t="shared" si="5"/>
        <v>1.3218646835496086</v>
      </c>
      <c r="H33" s="3">
        <f t="shared" si="6"/>
        <v>20.982860027575374</v>
      </c>
    </row>
    <row r="34" spans="2:8" x14ac:dyDescent="0.35">
      <c r="B34">
        <v>100</v>
      </c>
      <c r="C34">
        <v>2.8239999999999998</v>
      </c>
      <c r="D34">
        <v>2.891</v>
      </c>
      <c r="E34">
        <f t="shared" si="7"/>
        <v>0.67000000000000115</v>
      </c>
      <c r="F34" s="2">
        <f t="shared" si="8"/>
        <v>2.8516460362008313</v>
      </c>
      <c r="G34" s="2">
        <f t="shared" si="5"/>
        <v>1.4534702780167617</v>
      </c>
      <c r="H34" s="3">
        <f t="shared" si="6"/>
        <v>28.409937481170815</v>
      </c>
    </row>
    <row r="35" spans="2:8" x14ac:dyDescent="0.35">
      <c r="B35">
        <v>200</v>
      </c>
      <c r="C35">
        <v>3.2229999999999999</v>
      </c>
      <c r="D35">
        <v>3.3119999999999998</v>
      </c>
      <c r="E35">
        <f t="shared" si="7"/>
        <v>0.8899999999999989</v>
      </c>
      <c r="F35" s="2">
        <f t="shared" si="8"/>
        <v>3.2597238391324477</v>
      </c>
      <c r="G35" s="2">
        <f t="shared" si="5"/>
        <v>1.5796382732664247</v>
      </c>
      <c r="H35" s="3">
        <f t="shared" si="6"/>
        <v>37.987286590745271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2019-04-16T06:51:03Z</dcterms:modified>
</cp:coreProperties>
</file>